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7425"/>
  </bookViews>
  <sheets>
    <sheet name="ROPS 3 Actuals" sheetId="1" r:id="rId1"/>
  </sheets>
  <externalReferences>
    <externalReference r:id="rId2"/>
  </externalReference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CASHBAL">#N/A</definedName>
    <definedName name="CHVHACT">#REF!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'ROPS 3 Actuals'!$A$1:$S$66</definedName>
    <definedName name="_xlnm.Print_Area">#REF!</definedName>
    <definedName name="Print_Area_MI">#REF!</definedName>
    <definedName name="_xlnm.Print_Titles" localSheetId="0">'ROPS 3 Actuals'!$A:$A</definedName>
    <definedName name="PRNTNAM">#N/A</definedName>
    <definedName name="Q">#REF!</definedName>
    <definedName name="RMASTR">#N/A</definedName>
    <definedName name="SRV">'[1]60476 (B)'!$B$3:$H$42</definedName>
    <definedName name="SUPP619">#N/A</definedName>
    <definedName name="SWEETWATER">#REF!</definedName>
    <definedName name="TAXBYCITY">#REF!</definedName>
    <definedName name="UpperSD">#N/A</definedName>
  </definedNames>
  <calcPr calcId="125725"/>
</workbook>
</file>

<file path=xl/calcChain.xml><?xml version="1.0" encoding="utf-8"?>
<calcChain xmlns="http://schemas.openxmlformats.org/spreadsheetml/2006/main">
  <c r="B19" i="1"/>
  <c r="B16"/>
  <c r="B45"/>
  <c r="B41"/>
  <c r="B34"/>
  <c r="B53"/>
  <c r="B51"/>
  <c r="B61" s="1"/>
  <c r="B56"/>
  <c r="B12"/>
  <c r="B26"/>
  <c r="N19"/>
  <c r="D46"/>
  <c r="C37" l="1"/>
  <c r="B46"/>
  <c r="Q62" l="1"/>
  <c r="Q61" l="1"/>
  <c r="F37" l="1"/>
  <c r="E61" l="1"/>
  <c r="D61" l="1"/>
  <c r="D37"/>
  <c r="S46"/>
  <c r="R46"/>
  <c r="Q46"/>
  <c r="P46"/>
  <c r="O46"/>
  <c r="N46"/>
  <c r="M46"/>
  <c r="L46"/>
  <c r="K46"/>
  <c r="J46"/>
  <c r="H46"/>
  <c r="G46"/>
  <c r="F46"/>
  <c r="E46"/>
  <c r="E45"/>
  <c r="C45" l="1"/>
  <c r="D45" l="1"/>
  <c r="B43"/>
  <c r="B42"/>
  <c r="B44"/>
  <c r="C62"/>
  <c r="B52"/>
  <c r="C61" l="1"/>
  <c r="B31"/>
  <c r="B30"/>
  <c r="B33"/>
  <c r="B35"/>
  <c r="B27"/>
  <c r="C19" l="1"/>
  <c r="B8"/>
  <c r="O57"/>
  <c r="O62" s="1"/>
  <c r="N57"/>
  <c r="N61" s="1"/>
  <c r="M57"/>
  <c r="M62" s="1"/>
  <c r="O45"/>
  <c r="N45"/>
  <c r="M45"/>
  <c r="O37"/>
  <c r="N37"/>
  <c r="M37"/>
  <c r="O19"/>
  <c r="M19"/>
  <c r="F57"/>
  <c r="F62" s="1"/>
  <c r="E57"/>
  <c r="D57"/>
  <c r="D62" s="1"/>
  <c r="F45"/>
  <c r="E37"/>
  <c r="F19"/>
  <c r="F38" s="1"/>
  <c r="E19"/>
  <c r="D19"/>
  <c r="I57"/>
  <c r="I62" s="1"/>
  <c r="H57"/>
  <c r="H61" s="1"/>
  <c r="G57"/>
  <c r="G62" s="1"/>
  <c r="I45"/>
  <c r="H45"/>
  <c r="G45"/>
  <c r="I37"/>
  <c r="H37"/>
  <c r="G37"/>
  <c r="I19"/>
  <c r="H19"/>
  <c r="G19"/>
  <c r="L57"/>
  <c r="L62" s="1"/>
  <c r="K57"/>
  <c r="K61" s="1"/>
  <c r="J57"/>
  <c r="J62" s="1"/>
  <c r="L45"/>
  <c r="K45"/>
  <c r="J45"/>
  <c r="L37"/>
  <c r="K37"/>
  <c r="J37"/>
  <c r="L19"/>
  <c r="K19"/>
  <c r="J19"/>
  <c r="Q57"/>
  <c r="Q45"/>
  <c r="Q37"/>
  <c r="Q19"/>
  <c r="D38" l="1"/>
  <c r="D47" s="1"/>
  <c r="D39"/>
  <c r="C38"/>
  <c r="C47" s="1"/>
  <c r="C49" s="1"/>
  <c r="Q38"/>
  <c r="Q47" s="1"/>
  <c r="Q49" s="1"/>
  <c r="O38"/>
  <c r="O47" s="1"/>
  <c r="O49" s="1"/>
  <c r="N38"/>
  <c r="N47" s="1"/>
  <c r="M38"/>
  <c r="M47" s="1"/>
  <c r="M49" s="1"/>
  <c r="L38"/>
  <c r="L47" s="1"/>
  <c r="J38"/>
  <c r="J47" s="1"/>
  <c r="H38"/>
  <c r="H47" s="1"/>
  <c r="E38"/>
  <c r="E47" s="1"/>
  <c r="E49" s="1"/>
  <c r="F47"/>
  <c r="G38"/>
  <c r="G47" s="1"/>
  <c r="G49" s="1"/>
  <c r="I38"/>
  <c r="I47" s="1"/>
  <c r="O39"/>
  <c r="L39"/>
  <c r="J39"/>
  <c r="F39"/>
  <c r="G39"/>
  <c r="I39"/>
  <c r="Q39"/>
  <c r="K38"/>
  <c r="K47" s="1"/>
  <c r="M39"/>
  <c r="N49"/>
  <c r="N39"/>
  <c r="M61"/>
  <c r="M63" s="1"/>
  <c r="O61"/>
  <c r="O63" s="1"/>
  <c r="N62"/>
  <c r="N63" s="1"/>
  <c r="E39"/>
  <c r="F49"/>
  <c r="D63"/>
  <c r="F61"/>
  <c r="F63" s="1"/>
  <c r="E62"/>
  <c r="E63" s="1"/>
  <c r="H49"/>
  <c r="H39"/>
  <c r="I49"/>
  <c r="G61"/>
  <c r="I61"/>
  <c r="I63" s="1"/>
  <c r="H62"/>
  <c r="K49"/>
  <c r="K39"/>
  <c r="J49"/>
  <c r="L49"/>
  <c r="J61"/>
  <c r="J63" s="1"/>
  <c r="L61"/>
  <c r="L63" s="1"/>
  <c r="K62"/>
  <c r="K63" s="1"/>
  <c r="D49" l="1"/>
  <c r="B60"/>
  <c r="B59"/>
  <c r="B58"/>
  <c r="S57"/>
  <c r="S62" s="1"/>
  <c r="R57"/>
  <c r="R62" s="1"/>
  <c r="P57"/>
  <c r="P62" s="1"/>
  <c r="C57"/>
  <c r="B55"/>
  <c r="B54"/>
  <c r="S45"/>
  <c r="R45"/>
  <c r="P45"/>
  <c r="S37"/>
  <c r="R37"/>
  <c r="P37"/>
  <c r="B36"/>
  <c r="B32"/>
  <c r="B29"/>
  <c r="B28"/>
  <c r="B25"/>
  <c r="B24"/>
  <c r="B23"/>
  <c r="B22"/>
  <c r="B21"/>
  <c r="S19"/>
  <c r="R19"/>
  <c r="R38" s="1"/>
  <c r="P19"/>
  <c r="B18"/>
  <c r="B17"/>
  <c r="B11"/>
  <c r="B10"/>
  <c r="B9"/>
  <c r="R61"/>
  <c r="R39"/>
  <c r="B57"/>
  <c r="S61"/>
  <c r="S39"/>
  <c r="C39"/>
  <c r="B62" l="1"/>
  <c r="B37"/>
  <c r="P38"/>
  <c r="S38"/>
  <c r="S47" s="1"/>
  <c r="S49" s="1"/>
  <c r="P61"/>
  <c r="P63" s="1"/>
  <c r="P39"/>
  <c r="B39" s="1"/>
  <c r="B63"/>
  <c r="S63"/>
  <c r="C63"/>
  <c r="R47"/>
  <c r="R49" s="1"/>
  <c r="P47" l="1"/>
  <c r="P49" s="1"/>
  <c r="B49" s="1"/>
  <c r="B38"/>
  <c r="B47" l="1"/>
</calcChain>
</file>

<file path=xl/sharedStrings.xml><?xml version="1.0" encoding="utf-8"?>
<sst xmlns="http://schemas.openxmlformats.org/spreadsheetml/2006/main" count="80" uniqueCount="80">
  <si>
    <t>Administrative Fees to County Auditor-Controller</t>
  </si>
  <si>
    <t>City Passthrough Payments</t>
  </si>
  <si>
    <t>County Passthrough Payments</t>
  </si>
  <si>
    <t>Special District Passthrough Payments</t>
  </si>
  <si>
    <t>K-12 School Passthrough Payments - Tax Portion</t>
  </si>
  <si>
    <t>K-12 School Passthrough Payments - Facilities Portion</t>
  </si>
  <si>
    <t>Community College Passthrough Payments - Tax Portion</t>
  </si>
  <si>
    <t>Community College Passthrough Payments - Facilities Portion</t>
  </si>
  <si>
    <t>County Office of Education - Tax Portion</t>
  </si>
  <si>
    <t>County Office of Education - Facilities Portion</t>
  </si>
  <si>
    <t>SCO Invoices for Audit and Oversight</t>
  </si>
  <si>
    <t xml:space="preserve">County Office of Education  </t>
  </si>
  <si>
    <t>Counties</t>
  </si>
  <si>
    <t>Secured &amp; Unsecured Property Tax Increment (TI)</t>
  </si>
  <si>
    <t>Supplemental &amp; Unitary Property TI</t>
  </si>
  <si>
    <t>Countywide Totals</t>
  </si>
  <si>
    <t xml:space="preserve">Title of Former Redevelopment Agency (RDA): </t>
  </si>
  <si>
    <r>
      <t>Allocation Period:</t>
    </r>
    <r>
      <rPr>
        <sz val="11"/>
        <rFont val="Arial"/>
        <family val="2"/>
      </rPr>
      <t xml:space="preserve"> January 2013 - June 2013</t>
    </r>
  </si>
  <si>
    <t>Residual Balance (Total Deposits - Total Distributions)</t>
  </si>
  <si>
    <t>Cities</t>
  </si>
  <si>
    <t>K-12 Schools</t>
  </si>
  <si>
    <t xml:space="preserve">Community Colleges  </t>
  </si>
  <si>
    <t>ERAF - K-12</t>
  </si>
  <si>
    <t>ERAF - Community Colleges</t>
  </si>
  <si>
    <t>ERAF - County Offices of Education</t>
  </si>
  <si>
    <r>
      <rPr>
        <b/>
        <sz val="14"/>
        <rFont val="Arial"/>
        <family val="2"/>
      </rPr>
      <t>Recognized Obligation Payment Schedule (ROPS)</t>
    </r>
    <r>
      <rPr>
        <sz val="10"/>
        <rFont val="Arial"/>
        <family val="2"/>
      </rPr>
      <t xml:space="preserve">
(Report all Values in Whole Dollars)</t>
    </r>
  </si>
  <si>
    <t>Special Districts</t>
  </si>
  <si>
    <t>Total ERAF (Please break out the ERAF amounts into the following categories if this information is readily available):</t>
  </si>
  <si>
    <t>Percentage of Residual Distributions to K-14 Schools</t>
  </si>
  <si>
    <t>Total Residual Distributions to K-14 Schools:</t>
  </si>
  <si>
    <t>SB 2557 Administration Fees</t>
  </si>
  <si>
    <t>Less Prior Period Adjustments Per H&amp;S Section 34186 (a)</t>
  </si>
  <si>
    <t>Penalty Assessments</t>
  </si>
  <si>
    <t>Education Revenue Augmentation Fund (ERAF)</t>
  </si>
  <si>
    <t>Residual Distributions Pursuant to H&amp;S Section 34183(a)(4) (Figures should include the effect of "haircutting" pursuant to H&amp;S Section 34188):</t>
  </si>
  <si>
    <t>Interest Earnings/Other</t>
  </si>
  <si>
    <t>RPTTF Deposits (Note that entering the deposits by source is optional):</t>
  </si>
  <si>
    <t xml:space="preserve">    Non-ACA ROPS RPTTF Funding Requested by SA</t>
  </si>
  <si>
    <t>ACA Funding Requested by SA</t>
  </si>
  <si>
    <t>Total RPTTF Balance Available to Fund Enforceable Obligations (EOs)</t>
  </si>
  <si>
    <t>RPTTF Distributions (Include all payments made pursuant to Health and Safety Code (H&amp;S) Section 34183.  Note that the following distributions are not necessary listed in the priority order required by H&amp;S 34183):</t>
  </si>
  <si>
    <t>Administrative Distributions-</t>
  </si>
  <si>
    <t>Passthrough Distributions-</t>
  </si>
  <si>
    <t>EO Distributions (Includes approved EOs, Successor Agency's (SAs) administrative cost allowance (ACA), and prior period adjustments, and excludes the above passthrough and non-SA administrative distributions)-</t>
  </si>
  <si>
    <t>Total Administrative and Passthrough Distributions</t>
  </si>
  <si>
    <t>Total Passthrough Distributions</t>
  </si>
  <si>
    <t>Total Administrative Distributions</t>
  </si>
  <si>
    <t xml:space="preserve">Less Items Denied/Reclassified by Department of Finance </t>
  </si>
  <si>
    <t>Total Distributions</t>
  </si>
  <si>
    <t>Total Residual Distributions (Total Residual Distributions Must Equal the Total Residual Balance)</t>
  </si>
  <si>
    <t xml:space="preserve">Actual Distributions (Lesser of the total ROPS III RPTTF amount approved by the Department of Finance or the actual amount distributed for Non-ACA and ACA EOs) </t>
  </si>
  <si>
    <t xml:space="preserve">Maximum Authorized Distributions (Total ROPS III RPTTF amount approved by the Department of Finance for Non-ACA and ACA EOs) </t>
  </si>
  <si>
    <r>
      <t>ROPS Redevelopment Property Tax Trust Fund (RPTTF) Allocation Cycle:</t>
    </r>
    <r>
      <rPr>
        <sz val="11"/>
        <rFont val="Arial"/>
        <family val="2"/>
      </rPr>
      <t xml:space="preserve"> 3</t>
    </r>
  </si>
  <si>
    <t>County : COUNTY OF SAN DIEGO</t>
  </si>
  <si>
    <t>Carlsbad RDA</t>
  </si>
  <si>
    <t>Chula Vista RDA</t>
  </si>
  <si>
    <t>Coronado RDA</t>
  </si>
  <si>
    <t>El Cajon RDA</t>
  </si>
  <si>
    <t>Escondido RDA</t>
  </si>
  <si>
    <t>Imperial Beach RDA</t>
  </si>
  <si>
    <t>Lemon Grove RDA</t>
  </si>
  <si>
    <t>National City RDA</t>
  </si>
  <si>
    <t>Oceanside RDA</t>
  </si>
  <si>
    <t>City of 
San Diego RDA</t>
  </si>
  <si>
    <t>San Marcos RDA</t>
  </si>
  <si>
    <t>Santee RDA</t>
  </si>
  <si>
    <t>Poway RDA</t>
  </si>
  <si>
    <t>Solana Beach RDA</t>
  </si>
  <si>
    <t>Vista RDA</t>
  </si>
  <si>
    <t>County of 
San Diego RDA</t>
  </si>
  <si>
    <t>K-12 School Passthrough Payments - (H&amp;S Code 33401)</t>
  </si>
  <si>
    <t>K-12 School Passthrough Payments - (H&amp;S Code 33676)</t>
  </si>
  <si>
    <t>Community College Passthrough Payments - (H&amp;S Code 33676)</t>
  </si>
  <si>
    <t>County Office of Education - (H&amp;S Code 33676)</t>
  </si>
  <si>
    <t>Community College Passthrough Payments - (H&amp;S Code 33401)</t>
  </si>
  <si>
    <t>County Office of Education - (H&amp;S Code 33401)</t>
  </si>
  <si>
    <t>RPTTF Deposits</t>
  </si>
  <si>
    <t>Comments:</t>
  </si>
  <si>
    <t>* La Mesa RDA</t>
  </si>
  <si>
    <t xml:space="preserve">* La Mesa Successor Agencies (SAs) had not made the full true-up demand payment in July 2012. Pursuant to Health and Safety Code 34183.5(b)(3) the SAs would not be receiving a January 2, 2013 distribution for Enforceable Obligations (EOs), instead the payment of $334,021 has been distributed to the affected taxing entities.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</si>
</sst>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indent="2"/>
    </xf>
    <xf numFmtId="41" fontId="2" fillId="0" borderId="0" xfId="0" applyNumberFormat="1" applyFont="1" applyFill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Alignment="1"/>
    <xf numFmtId="41" fontId="5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41" fontId="5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164" fontId="3" fillId="0" borderId="0" xfId="0" applyNumberFormat="1" applyFont="1" applyAlignment="1"/>
    <xf numFmtId="41" fontId="5" fillId="2" borderId="1" xfId="1" applyNumberFormat="1" applyFont="1" applyFill="1" applyBorder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41" fontId="5" fillId="0" borderId="0" xfId="0" applyNumberFormat="1" applyFont="1" applyBorder="1" applyAlignment="1"/>
    <xf numFmtId="41" fontId="3" fillId="0" borderId="0" xfId="0" applyNumberFormat="1" applyFont="1" applyBorder="1" applyAlignment="1"/>
    <xf numFmtId="0" fontId="1" fillId="0" borderId="0" xfId="0" applyFont="1" applyFill="1" applyAlignment="1">
      <alignment wrapText="1"/>
    </xf>
    <xf numFmtId="41" fontId="5" fillId="3" borderId="1" xfId="1" applyNumberFormat="1" applyFont="1" applyFill="1" applyBorder="1" applyAlignment="1"/>
    <xf numFmtId="0" fontId="2" fillId="0" borderId="0" xfId="0" applyFont="1" applyAlignment="1">
      <alignment horizontal="left" wrapText="1" indent="2"/>
    </xf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indent="4"/>
    </xf>
    <xf numFmtId="0" fontId="3" fillId="0" borderId="0" xfId="0" applyFont="1" applyAlignment="1">
      <alignment horizontal="centerContinuous" wrapText="1"/>
    </xf>
    <xf numFmtId="0" fontId="1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41" fontId="3" fillId="2" borderId="0" xfId="1" applyNumberFormat="1" applyFont="1" applyFill="1" applyBorder="1" applyAlignment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41" fontId="5" fillId="0" borderId="2" xfId="1" applyNumberFormat="1" applyFont="1" applyFill="1" applyBorder="1" applyAlignment="1"/>
    <xf numFmtId="41" fontId="3" fillId="3" borderId="0" xfId="1" applyNumberFormat="1" applyFont="1" applyFill="1" applyBorder="1" applyAlignment="1"/>
    <xf numFmtId="41" fontId="5" fillId="2" borderId="0" xfId="1" applyNumberFormat="1" applyFont="1" applyFill="1" applyBorder="1" applyAlignment="1"/>
    <xf numFmtId="41" fontId="5" fillId="4" borderId="1" xfId="1" applyNumberFormat="1" applyFont="1" applyFill="1" applyBorder="1" applyAlignment="1"/>
    <xf numFmtId="41" fontId="5" fillId="5" borderId="1" xfId="0" applyNumberFormat="1" applyFont="1" applyFill="1" applyBorder="1" applyAlignment="1"/>
    <xf numFmtId="0" fontId="1" fillId="0" borderId="0" xfId="0" applyFont="1" applyFill="1" applyAlignment="1">
      <alignment horizontal="left" wrapText="1" indent="2"/>
    </xf>
    <xf numFmtId="41" fontId="5" fillId="0" borderId="0" xfId="0" applyNumberFormat="1" applyFont="1" applyAlignment="1">
      <alignment horizontal="centerContinuous"/>
    </xf>
    <xf numFmtId="41" fontId="3" fillId="0" borderId="0" xfId="0" applyNumberFormat="1" applyFont="1" applyAlignment="1">
      <alignment horizontal="centerContinuous"/>
    </xf>
    <xf numFmtId="41" fontId="1" fillId="0" borderId="0" xfId="0" applyNumberFormat="1" applyFont="1" applyFill="1" applyAlignment="1"/>
    <xf numFmtId="41" fontId="2" fillId="0" borderId="0" xfId="0" applyNumberFormat="1" applyFont="1" applyFill="1" applyAlignment="1">
      <alignment horizontal="left" wrapText="1"/>
    </xf>
    <xf numFmtId="165" fontId="3" fillId="3" borderId="3" xfId="1" applyNumberFormat="1" applyFont="1" applyFill="1" applyBorder="1" applyAlignment="1"/>
    <xf numFmtId="41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 indent="2"/>
    </xf>
    <xf numFmtId="0" fontId="1" fillId="0" borderId="0" xfId="0" applyFont="1" applyFill="1" applyAlignment="1">
      <alignment horizontal="left"/>
    </xf>
    <xf numFmtId="0" fontId="3" fillId="0" borderId="0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 indent="2"/>
    </xf>
    <xf numFmtId="0" fontId="1" fillId="0" borderId="0" xfId="0" applyFont="1" applyFill="1" applyAlignment="1">
      <alignment horizontal="left" indent="2"/>
    </xf>
  </cellXfs>
  <cellStyles count="5">
    <cellStyle name="Comma" xfId="1" builtinId="3"/>
    <cellStyle name="Hyperlink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8"/>
  <sheetViews>
    <sheetView tabSelected="1" view="pageBreakPreview" zoomScale="60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4" sqref="B24"/>
    </sheetView>
  </sheetViews>
  <sheetFormatPr defaultRowHeight="14.25"/>
  <cols>
    <col min="1" max="1" width="74.42578125" style="1" customWidth="1"/>
    <col min="2" max="2" width="25.85546875" style="17" customWidth="1"/>
    <col min="3" max="3" width="25.42578125" style="18" bestFit="1" customWidth="1"/>
    <col min="4" max="19" width="22.42578125" style="18" customWidth="1"/>
    <col min="20" max="20" width="14.5703125" style="8" customWidth="1"/>
    <col min="21" max="21" width="13.28515625" style="8" bestFit="1" customWidth="1"/>
    <col min="22" max="16384" width="9.140625" style="8"/>
  </cols>
  <sheetData>
    <row r="1" spans="1:21" ht="39.75" customHeight="1">
      <c r="A1" s="24" t="s">
        <v>25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1" ht="17.100000000000001" customHeight="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1" ht="17.100000000000001" customHeight="1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1" ht="17.100000000000001" customHeight="1">
      <c r="A4" s="47" t="s">
        <v>53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1" ht="36.75" customHeight="1">
      <c r="A5" s="2" t="s">
        <v>16</v>
      </c>
      <c r="B5" s="6" t="s">
        <v>15</v>
      </c>
      <c r="C5" s="5" t="s">
        <v>54</v>
      </c>
      <c r="D5" s="5" t="s">
        <v>55</v>
      </c>
      <c r="E5" s="5" t="s">
        <v>56</v>
      </c>
      <c r="F5" s="5" t="s">
        <v>57</v>
      </c>
      <c r="G5" s="5" t="s">
        <v>58</v>
      </c>
      <c r="H5" s="5" t="s">
        <v>59</v>
      </c>
      <c r="I5" s="5" t="s">
        <v>78</v>
      </c>
      <c r="J5" s="5" t="s">
        <v>60</v>
      </c>
      <c r="K5" s="5" t="s">
        <v>61</v>
      </c>
      <c r="L5" s="5" t="s">
        <v>62</v>
      </c>
      <c r="M5" s="42" t="s">
        <v>63</v>
      </c>
      <c r="N5" s="5" t="s">
        <v>64</v>
      </c>
      <c r="O5" s="5" t="s">
        <v>65</v>
      </c>
      <c r="P5" s="5" t="s">
        <v>66</v>
      </c>
      <c r="Q5" s="5" t="s">
        <v>67</v>
      </c>
      <c r="R5" s="5" t="s">
        <v>68</v>
      </c>
      <c r="S5" s="42" t="s">
        <v>69</v>
      </c>
    </row>
    <row r="6" spans="1:21" ht="17.100000000000001" customHeight="1">
      <c r="A6" s="2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21" ht="17.100000000000001" hidden="1" customHeight="1">
      <c r="A7" s="47" t="s">
        <v>36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1" ht="17.100000000000001" hidden="1" customHeight="1">
      <c r="A8" s="4" t="s">
        <v>13</v>
      </c>
      <c r="B8" s="10">
        <f>SUM(C8:S8)</f>
        <v>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21" ht="17.100000000000001" hidden="1" customHeight="1">
      <c r="A9" s="4" t="s">
        <v>14</v>
      </c>
      <c r="B9" s="10">
        <f>SUM(C9:S9)</f>
        <v>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21" ht="17.100000000000001" hidden="1" customHeight="1">
      <c r="A10" s="4" t="s">
        <v>35</v>
      </c>
      <c r="B10" s="10">
        <f>SUM(C10:S10)</f>
        <v>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21" ht="17.100000000000001" hidden="1" customHeight="1">
      <c r="A11" s="4" t="s">
        <v>32</v>
      </c>
      <c r="B11" s="10">
        <f>SUM(C11:S11)</f>
        <v>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21" ht="17.100000000000001" customHeight="1" thickBot="1">
      <c r="A12" s="44" t="s">
        <v>76</v>
      </c>
      <c r="B12" s="35">
        <f>SUM(C12:S12)</f>
        <v>181433570.13000003</v>
      </c>
      <c r="C12" s="35">
        <v>1532942.82</v>
      </c>
      <c r="D12" s="35">
        <v>5416436.8399999999</v>
      </c>
      <c r="E12" s="35">
        <v>8346842.1299999999</v>
      </c>
      <c r="F12" s="35">
        <v>6800655.0700000003</v>
      </c>
      <c r="G12" s="35">
        <v>10400276.6</v>
      </c>
      <c r="H12" s="35">
        <v>3320737.46</v>
      </c>
      <c r="I12" s="35">
        <v>1700177.87</v>
      </c>
      <c r="J12" s="35">
        <v>1409517.47</v>
      </c>
      <c r="K12" s="35">
        <v>6108309.9000000004</v>
      </c>
      <c r="L12" s="35">
        <v>4573864.51</v>
      </c>
      <c r="M12" s="35">
        <v>75221876.049999997</v>
      </c>
      <c r="N12" s="35">
        <v>25103140.27</v>
      </c>
      <c r="O12" s="35">
        <v>4142657.53</v>
      </c>
      <c r="P12" s="35">
        <v>17153199.300000001</v>
      </c>
      <c r="Q12" s="35">
        <v>375238.12</v>
      </c>
      <c r="R12" s="35">
        <v>7900200.1799999997</v>
      </c>
      <c r="S12" s="35">
        <v>1927498.01</v>
      </c>
    </row>
    <row r="13" spans="1:21" ht="17.100000000000001" customHeight="1" thickTop="1">
      <c r="A13" s="2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ht="60">
      <c r="A14" s="19" t="s">
        <v>40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21" ht="17.100000000000001" customHeight="1">
      <c r="A15" s="49" t="s">
        <v>41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</row>
    <row r="16" spans="1:21" ht="17.100000000000001" customHeight="1">
      <c r="A16" s="4" t="s">
        <v>0</v>
      </c>
      <c r="B16" s="12">
        <f>SUM(C16:S16)</f>
        <v>565945.34</v>
      </c>
      <c r="C16" s="12">
        <v>12492.240000000002</v>
      </c>
      <c r="D16" s="12">
        <v>71864.62</v>
      </c>
      <c r="E16" s="12">
        <v>11416.3</v>
      </c>
      <c r="F16" s="12">
        <v>18812.3</v>
      </c>
      <c r="G16" s="12">
        <v>12789.880000000001</v>
      </c>
      <c r="H16" s="12">
        <v>16796.57</v>
      </c>
      <c r="I16" s="12">
        <v>23236.959999999999</v>
      </c>
      <c r="J16" s="12">
        <v>8453.52</v>
      </c>
      <c r="K16" s="12">
        <v>56398.67</v>
      </c>
      <c r="L16" s="12">
        <v>9772.02</v>
      </c>
      <c r="M16" s="12">
        <v>203874.27999999994</v>
      </c>
      <c r="N16" s="12">
        <v>44403.119999999995</v>
      </c>
      <c r="O16" s="12">
        <v>17160.870000000003</v>
      </c>
      <c r="P16" s="12">
        <v>18144.940000000002</v>
      </c>
      <c r="Q16" s="12">
        <v>7777.7400000000007</v>
      </c>
      <c r="R16" s="12">
        <v>15991.169999999998</v>
      </c>
      <c r="S16" s="12">
        <v>16560.14</v>
      </c>
      <c r="U16" s="13"/>
    </row>
    <row r="17" spans="1:21" ht="17.100000000000001" customHeight="1">
      <c r="A17" s="4" t="s">
        <v>30</v>
      </c>
      <c r="B17" s="12">
        <f>SUM(C17:S17)</f>
        <v>2537715</v>
      </c>
      <c r="C17" s="12">
        <v>21616</v>
      </c>
      <c r="D17" s="12">
        <v>75147</v>
      </c>
      <c r="E17" s="12">
        <v>116348</v>
      </c>
      <c r="F17" s="12">
        <v>94897</v>
      </c>
      <c r="G17" s="12">
        <v>146797</v>
      </c>
      <c r="H17" s="12">
        <v>43824</v>
      </c>
      <c r="I17" s="12">
        <v>24161</v>
      </c>
      <c r="J17" s="12">
        <v>20080</v>
      </c>
      <c r="K17" s="12">
        <v>85367</v>
      </c>
      <c r="L17" s="12">
        <v>64748</v>
      </c>
      <c r="M17" s="12">
        <v>1055510</v>
      </c>
      <c r="N17" s="12">
        <v>351168</v>
      </c>
      <c r="O17" s="12">
        <v>58326</v>
      </c>
      <c r="P17" s="12">
        <v>242493</v>
      </c>
      <c r="Q17" s="12">
        <v>5126</v>
      </c>
      <c r="R17" s="12">
        <v>112003</v>
      </c>
      <c r="S17" s="12">
        <v>20104</v>
      </c>
      <c r="U17" s="13"/>
    </row>
    <row r="18" spans="1:21" ht="17.100000000000001" customHeight="1">
      <c r="A18" s="4" t="s">
        <v>10</v>
      </c>
      <c r="B18" s="12">
        <f>SUM(C18:S18)</f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3"/>
      <c r="U18" s="13"/>
    </row>
    <row r="19" spans="1:21" ht="17.100000000000001" customHeight="1">
      <c r="A19" s="4" t="s">
        <v>46</v>
      </c>
      <c r="B19" s="28">
        <f>SUM(B16:B18)</f>
        <v>3103660.34</v>
      </c>
      <c r="C19" s="28">
        <f t="shared" ref="B19:S19" si="0">SUM(C16:C18)</f>
        <v>34108.240000000005</v>
      </c>
      <c r="D19" s="28">
        <f t="shared" si="0"/>
        <v>147011.62</v>
      </c>
      <c r="E19" s="28">
        <f t="shared" si="0"/>
        <v>127764.3</v>
      </c>
      <c r="F19" s="28">
        <f t="shared" si="0"/>
        <v>113709.3</v>
      </c>
      <c r="G19" s="28">
        <f t="shared" si="0"/>
        <v>159586.88</v>
      </c>
      <c r="H19" s="28">
        <f t="shared" si="0"/>
        <v>60620.57</v>
      </c>
      <c r="I19" s="28">
        <f t="shared" si="0"/>
        <v>47397.96</v>
      </c>
      <c r="J19" s="28">
        <f t="shared" si="0"/>
        <v>28533.52</v>
      </c>
      <c r="K19" s="28">
        <f t="shared" si="0"/>
        <v>141765.66999999998</v>
      </c>
      <c r="L19" s="28">
        <f t="shared" si="0"/>
        <v>74520.02</v>
      </c>
      <c r="M19" s="28">
        <f t="shared" si="0"/>
        <v>1259384.28</v>
      </c>
      <c r="N19" s="28">
        <f>SUM(N16:N18)</f>
        <v>395571.12</v>
      </c>
      <c r="O19" s="28">
        <f t="shared" si="0"/>
        <v>75486.87</v>
      </c>
      <c r="P19" s="28">
        <f t="shared" si="0"/>
        <v>260637.94</v>
      </c>
      <c r="Q19" s="28">
        <f t="shared" si="0"/>
        <v>12903.740000000002</v>
      </c>
      <c r="R19" s="28">
        <f t="shared" si="0"/>
        <v>127994.17</v>
      </c>
      <c r="S19" s="28">
        <f t="shared" si="0"/>
        <v>36664.14</v>
      </c>
      <c r="U19" s="13"/>
    </row>
    <row r="20" spans="1:21" ht="17.100000000000001" customHeight="1">
      <c r="A20" s="48" t="s">
        <v>42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21" ht="17.100000000000001" customHeight="1">
      <c r="A21" s="4" t="s">
        <v>1</v>
      </c>
      <c r="B21" s="12">
        <f t="shared" ref="B21:B36" si="1">SUM(C21:S21)</f>
        <v>2205960.7700000005</v>
      </c>
      <c r="C21" s="12">
        <v>0</v>
      </c>
      <c r="D21" s="12">
        <v>56425.640000000007</v>
      </c>
      <c r="E21" s="12">
        <v>0</v>
      </c>
      <c r="F21" s="12">
        <v>10046.32</v>
      </c>
      <c r="G21" s="12">
        <v>86712.530000000013</v>
      </c>
      <c r="H21" s="12">
        <v>178370.66</v>
      </c>
      <c r="I21" s="12">
        <v>0</v>
      </c>
      <c r="J21" s="12">
        <v>0</v>
      </c>
      <c r="K21" s="12">
        <v>309357.26</v>
      </c>
      <c r="L21" s="12">
        <v>110698.13000000002</v>
      </c>
      <c r="M21" s="12">
        <v>1313975.1500000004</v>
      </c>
      <c r="N21" s="12">
        <v>0</v>
      </c>
      <c r="O21" s="12">
        <v>126170.17000000001</v>
      </c>
      <c r="P21" s="12">
        <v>0</v>
      </c>
      <c r="Q21" s="12">
        <v>14204.909999999998</v>
      </c>
      <c r="R21" s="12">
        <v>0</v>
      </c>
      <c r="S21" s="12">
        <v>0</v>
      </c>
      <c r="U21" s="13"/>
    </row>
    <row r="22" spans="1:21" ht="17.100000000000001" customHeight="1">
      <c r="A22" s="4" t="s">
        <v>2</v>
      </c>
      <c r="B22" s="12">
        <f t="shared" si="1"/>
        <v>19397764.630000003</v>
      </c>
      <c r="C22" s="12">
        <v>0</v>
      </c>
      <c r="D22" s="12">
        <v>360764.56</v>
      </c>
      <c r="E22" s="12">
        <v>0</v>
      </c>
      <c r="F22" s="12">
        <v>797145.92999999993</v>
      </c>
      <c r="G22" s="12">
        <v>1445456</v>
      </c>
      <c r="H22" s="12">
        <v>161756.25999999998</v>
      </c>
      <c r="I22" s="12">
        <v>20078</v>
      </c>
      <c r="J22" s="12">
        <v>274622.23999999993</v>
      </c>
      <c r="K22" s="12">
        <v>38591.249999999993</v>
      </c>
      <c r="L22" s="12">
        <v>98550.180000000022</v>
      </c>
      <c r="M22" s="12">
        <v>9022745.8300000001</v>
      </c>
      <c r="N22" s="12">
        <v>4187459</v>
      </c>
      <c r="O22" s="12">
        <v>123084.72</v>
      </c>
      <c r="P22" s="12">
        <v>1879407.4000000001</v>
      </c>
      <c r="Q22" s="12">
        <v>19780.3</v>
      </c>
      <c r="R22" s="12">
        <v>968322.96</v>
      </c>
      <c r="S22" s="12">
        <v>0</v>
      </c>
      <c r="U22" s="13"/>
    </row>
    <row r="23" spans="1:21" ht="17.100000000000001" customHeight="1">
      <c r="A23" s="4" t="s">
        <v>3</v>
      </c>
      <c r="B23" s="12">
        <f t="shared" si="1"/>
        <v>1611392.73</v>
      </c>
      <c r="C23" s="12">
        <v>0</v>
      </c>
      <c r="D23" s="12">
        <v>5311.2</v>
      </c>
      <c r="E23" s="12">
        <v>0</v>
      </c>
      <c r="F23" s="12">
        <v>2512.6199999999994</v>
      </c>
      <c r="G23" s="12">
        <v>307031.08</v>
      </c>
      <c r="H23" s="12">
        <v>19.819999999999997</v>
      </c>
      <c r="I23" s="12">
        <v>0</v>
      </c>
      <c r="J23" s="12">
        <v>1066.42</v>
      </c>
      <c r="K23" s="12">
        <v>813.02000000000044</v>
      </c>
      <c r="L23" s="12">
        <v>8820.3599999999988</v>
      </c>
      <c r="M23" s="12">
        <v>18101.650000000001</v>
      </c>
      <c r="N23" s="12">
        <v>1200593.27</v>
      </c>
      <c r="O23" s="12">
        <v>24263.61</v>
      </c>
      <c r="P23" s="12">
        <v>35915.65</v>
      </c>
      <c r="Q23" s="12">
        <v>2569.7500000000005</v>
      </c>
      <c r="R23" s="12">
        <v>4374.28</v>
      </c>
      <c r="S23" s="12">
        <v>0</v>
      </c>
      <c r="U23" s="13"/>
    </row>
    <row r="24" spans="1:21" ht="17.100000000000001" customHeight="1">
      <c r="A24" s="4" t="s">
        <v>4</v>
      </c>
      <c r="B24" s="12">
        <f t="shared" si="1"/>
        <v>1033918.5700000001</v>
      </c>
      <c r="C24" s="12">
        <v>0</v>
      </c>
      <c r="D24" s="12">
        <v>83601.899999999994</v>
      </c>
      <c r="E24" s="12">
        <v>0</v>
      </c>
      <c r="F24" s="12">
        <v>2324.4899999999998</v>
      </c>
      <c r="G24" s="12">
        <v>0</v>
      </c>
      <c r="H24" s="12">
        <v>130114.55</v>
      </c>
      <c r="I24" s="12">
        <v>0</v>
      </c>
      <c r="J24" s="12">
        <v>5797.65</v>
      </c>
      <c r="K24" s="12">
        <v>31283.39</v>
      </c>
      <c r="L24" s="12">
        <v>71084</v>
      </c>
      <c r="M24" s="12">
        <v>547328.80000000005</v>
      </c>
      <c r="N24" s="12">
        <v>1005.17</v>
      </c>
      <c r="O24" s="12">
        <v>104301.2</v>
      </c>
      <c r="P24" s="12">
        <v>0</v>
      </c>
      <c r="Q24" s="12">
        <v>44502.87</v>
      </c>
      <c r="R24" s="12">
        <v>12574.55</v>
      </c>
      <c r="S24" s="12">
        <v>0</v>
      </c>
      <c r="T24" s="13"/>
      <c r="U24" s="13"/>
    </row>
    <row r="25" spans="1:21" ht="17.100000000000001" customHeight="1">
      <c r="A25" s="4" t="s">
        <v>5</v>
      </c>
      <c r="B25" s="12">
        <f t="shared" si="1"/>
        <v>1311954.9599999997</v>
      </c>
      <c r="C25" s="12">
        <v>0</v>
      </c>
      <c r="D25" s="12">
        <v>109474.09</v>
      </c>
      <c r="E25" s="12">
        <v>0</v>
      </c>
      <c r="F25" s="12">
        <v>3043.85</v>
      </c>
      <c r="G25" s="12">
        <v>0</v>
      </c>
      <c r="H25" s="12">
        <v>170380.95</v>
      </c>
      <c r="I25" s="12">
        <v>0</v>
      </c>
      <c r="J25" s="12">
        <v>7591.84</v>
      </c>
      <c r="K25" s="12">
        <v>40964.629999999997</v>
      </c>
      <c r="L25" s="12">
        <v>93082.28</v>
      </c>
      <c r="M25" s="12">
        <v>716710.01</v>
      </c>
      <c r="N25" s="12">
        <v>1316.23</v>
      </c>
      <c r="O25" s="12">
        <v>136579.17000000001</v>
      </c>
      <c r="P25" s="12">
        <v>0</v>
      </c>
      <c r="Q25" s="12">
        <v>16345.92</v>
      </c>
      <c r="R25" s="12">
        <v>16465.990000000002</v>
      </c>
      <c r="S25" s="12">
        <v>0</v>
      </c>
      <c r="U25" s="13"/>
    </row>
    <row r="26" spans="1:21" ht="17.100000000000001" customHeight="1">
      <c r="A26" s="4" t="s">
        <v>70</v>
      </c>
      <c r="B26" s="12">
        <f>SUM(C26:S26)</f>
        <v>18309656.649999999</v>
      </c>
      <c r="C26" s="12">
        <v>0</v>
      </c>
      <c r="D26" s="12">
        <v>253994</v>
      </c>
      <c r="E26" s="12">
        <v>0</v>
      </c>
      <c r="F26" s="12">
        <v>629205.97</v>
      </c>
      <c r="G26" s="12">
        <v>5608599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7676271.3099999996</v>
      </c>
      <c r="N26" s="12">
        <v>2990259.37</v>
      </c>
      <c r="O26" s="12">
        <v>0</v>
      </c>
      <c r="P26" s="12">
        <v>0</v>
      </c>
      <c r="Q26" s="12">
        <v>0</v>
      </c>
      <c r="R26" s="12">
        <v>882331</v>
      </c>
      <c r="S26" s="12">
        <v>268996</v>
      </c>
      <c r="U26" s="13"/>
    </row>
    <row r="27" spans="1:21" ht="17.100000000000001" customHeight="1">
      <c r="A27" s="4" t="s">
        <v>71</v>
      </c>
      <c r="B27" s="12">
        <f t="shared" ref="B27" si="2">SUM(C27:S27)</f>
        <v>562970.97</v>
      </c>
      <c r="C27" s="12">
        <v>0</v>
      </c>
      <c r="D27" s="12">
        <v>11127.490000000002</v>
      </c>
      <c r="E27" s="12">
        <v>0</v>
      </c>
      <c r="F27" s="12">
        <v>334778.11</v>
      </c>
      <c r="G27" s="12">
        <v>0</v>
      </c>
      <c r="H27" s="12">
        <v>0</v>
      </c>
      <c r="I27" s="12">
        <v>35227.17</v>
      </c>
      <c r="J27" s="12">
        <v>65939.37</v>
      </c>
      <c r="K27" s="12">
        <v>0</v>
      </c>
      <c r="L27" s="12">
        <v>0</v>
      </c>
      <c r="M27" s="12">
        <v>85363.69</v>
      </c>
      <c r="N27" s="12">
        <v>1344.88</v>
      </c>
      <c r="O27" s="12">
        <v>0</v>
      </c>
      <c r="P27" s="12">
        <v>0</v>
      </c>
      <c r="Q27" s="12">
        <v>0</v>
      </c>
      <c r="R27" s="12">
        <v>29190.26</v>
      </c>
      <c r="S27" s="12">
        <v>0</v>
      </c>
      <c r="U27" s="13"/>
    </row>
    <row r="28" spans="1:21" ht="17.100000000000001" customHeight="1">
      <c r="A28" s="4" t="s">
        <v>6</v>
      </c>
      <c r="B28" s="12">
        <f t="shared" si="1"/>
        <v>153186.42000000001</v>
      </c>
      <c r="C28" s="12">
        <v>0</v>
      </c>
      <c r="D28" s="12">
        <v>9678.9500000000007</v>
      </c>
      <c r="E28" s="12">
        <v>0</v>
      </c>
      <c r="F28" s="12">
        <v>3416.22</v>
      </c>
      <c r="G28" s="12">
        <v>0</v>
      </c>
      <c r="H28" s="12">
        <v>13883</v>
      </c>
      <c r="I28" s="12">
        <v>0</v>
      </c>
      <c r="J28" s="12">
        <v>2409.98</v>
      </c>
      <c r="K28" s="12">
        <v>3510.44</v>
      </c>
      <c r="L28" s="12">
        <v>16734.150000000001</v>
      </c>
      <c r="M28" s="12">
        <v>81610.42</v>
      </c>
      <c r="N28" s="12">
        <v>0</v>
      </c>
      <c r="O28" s="12">
        <v>18411.62</v>
      </c>
      <c r="P28" s="12">
        <v>0</v>
      </c>
      <c r="Q28" s="12">
        <v>3531.64</v>
      </c>
      <c r="R28" s="12">
        <v>0</v>
      </c>
      <c r="S28" s="12">
        <v>0</v>
      </c>
      <c r="U28" s="13"/>
    </row>
    <row r="29" spans="1:21" ht="17.100000000000001" customHeight="1">
      <c r="A29" s="4" t="s">
        <v>7</v>
      </c>
      <c r="B29" s="12">
        <f t="shared" si="1"/>
        <v>169311.28000000003</v>
      </c>
      <c r="C29" s="12">
        <v>0</v>
      </c>
      <c r="D29" s="12">
        <v>10697.78</v>
      </c>
      <c r="E29" s="12">
        <v>0</v>
      </c>
      <c r="F29" s="12">
        <v>3775.82</v>
      </c>
      <c r="G29" s="12">
        <v>0</v>
      </c>
      <c r="H29" s="12">
        <v>15344.37</v>
      </c>
      <c r="I29" s="12">
        <v>0</v>
      </c>
      <c r="J29" s="12">
        <v>2663.66</v>
      </c>
      <c r="K29" s="12">
        <v>3879.95</v>
      </c>
      <c r="L29" s="12">
        <v>18495.64</v>
      </c>
      <c r="M29" s="12">
        <v>90200.98000000001</v>
      </c>
      <c r="N29" s="12">
        <v>0</v>
      </c>
      <c r="O29" s="12">
        <v>20349.689999999999</v>
      </c>
      <c r="P29" s="12">
        <v>0</v>
      </c>
      <c r="Q29" s="12">
        <v>3903.39</v>
      </c>
      <c r="R29" s="12">
        <v>0</v>
      </c>
      <c r="S29" s="12">
        <v>0</v>
      </c>
      <c r="U29" s="13"/>
    </row>
    <row r="30" spans="1:21" ht="17.100000000000001" customHeight="1">
      <c r="A30" s="4" t="s">
        <v>74</v>
      </c>
      <c r="B30" s="12">
        <f>SUM(C30:S30)</f>
        <v>2756304.5500000003</v>
      </c>
      <c r="C30" s="12">
        <v>0</v>
      </c>
      <c r="D30" s="12">
        <v>27022</v>
      </c>
      <c r="E30" s="12">
        <v>0</v>
      </c>
      <c r="F30" s="12">
        <v>0</v>
      </c>
      <c r="G30" s="12">
        <v>610998</v>
      </c>
      <c r="H30" s="12">
        <v>0</v>
      </c>
      <c r="I30" s="12">
        <v>0</v>
      </c>
      <c r="J30" s="12">
        <v>0</v>
      </c>
      <c r="K30" s="12">
        <v>105460</v>
      </c>
      <c r="L30" s="12">
        <v>0</v>
      </c>
      <c r="M30" s="12">
        <v>1049964.2400000002</v>
      </c>
      <c r="N30" s="12">
        <v>467974.31</v>
      </c>
      <c r="O30" s="12">
        <v>0</v>
      </c>
      <c r="P30" s="12">
        <v>463717</v>
      </c>
      <c r="Q30" s="12">
        <v>0</v>
      </c>
      <c r="R30" s="12">
        <v>31169</v>
      </c>
      <c r="S30" s="12">
        <v>0</v>
      </c>
      <c r="U30" s="13"/>
    </row>
    <row r="31" spans="1:21" ht="17.100000000000001" customHeight="1">
      <c r="A31" s="4" t="s">
        <v>72</v>
      </c>
      <c r="B31" s="12">
        <f>SUM(C31:S31)</f>
        <v>199986.46</v>
      </c>
      <c r="C31" s="12">
        <v>0</v>
      </c>
      <c r="D31" s="12">
        <v>1173.04</v>
      </c>
      <c r="E31" s="12">
        <v>0</v>
      </c>
      <c r="F31" s="12">
        <v>141466.5</v>
      </c>
      <c r="G31" s="12">
        <v>0</v>
      </c>
      <c r="H31" s="12">
        <v>0</v>
      </c>
      <c r="I31" s="12">
        <v>6779.77</v>
      </c>
      <c r="J31" s="12">
        <v>24986.13</v>
      </c>
      <c r="K31" s="12">
        <v>0</v>
      </c>
      <c r="L31" s="12">
        <v>0</v>
      </c>
      <c r="M31" s="12">
        <v>13454.060000000001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12126.960000000001</v>
      </c>
      <c r="U31" s="13"/>
    </row>
    <row r="32" spans="1:21" ht="17.100000000000001" customHeight="1">
      <c r="A32" s="4" t="s">
        <v>8</v>
      </c>
      <c r="B32" s="12">
        <f t="shared" si="1"/>
        <v>18175.039999999997</v>
      </c>
      <c r="C32" s="12">
        <v>0</v>
      </c>
      <c r="D32" s="12">
        <v>1201.47</v>
      </c>
      <c r="E32" s="12">
        <v>0</v>
      </c>
      <c r="F32" s="12">
        <v>214.12</v>
      </c>
      <c r="G32" s="12">
        <v>0</v>
      </c>
      <c r="H32" s="12">
        <v>2475.77</v>
      </c>
      <c r="I32" s="12">
        <v>0</v>
      </c>
      <c r="J32" s="12">
        <v>208.23</v>
      </c>
      <c r="K32" s="12">
        <v>626.11</v>
      </c>
      <c r="L32" s="12">
        <v>2017.47</v>
      </c>
      <c r="M32" s="12">
        <v>8696.06</v>
      </c>
      <c r="N32" s="12">
        <v>0</v>
      </c>
      <c r="O32" s="12">
        <v>1564.62</v>
      </c>
      <c r="P32" s="12">
        <v>0</v>
      </c>
      <c r="Q32" s="12">
        <v>414.05</v>
      </c>
      <c r="R32" s="12">
        <v>757.14</v>
      </c>
      <c r="S32" s="12">
        <v>0</v>
      </c>
      <c r="U32" s="13"/>
    </row>
    <row r="33" spans="1:21" ht="17.100000000000001" customHeight="1">
      <c r="A33" s="4" t="s">
        <v>9</v>
      </c>
      <c r="B33" s="12">
        <f>SUM(C33:S33)</f>
        <v>77483.099999999991</v>
      </c>
      <c r="C33" s="12">
        <v>0</v>
      </c>
      <c r="D33" s="12">
        <v>5122.05</v>
      </c>
      <c r="E33" s="12">
        <v>0</v>
      </c>
      <c r="F33" s="12">
        <v>912.85</v>
      </c>
      <c r="G33" s="12">
        <v>0</v>
      </c>
      <c r="H33" s="12">
        <v>10554.62</v>
      </c>
      <c r="I33" s="12">
        <v>0</v>
      </c>
      <c r="J33" s="12">
        <v>887.74</v>
      </c>
      <c r="K33" s="12">
        <v>2669.18</v>
      </c>
      <c r="L33" s="12">
        <v>8600.7900000000009</v>
      </c>
      <c r="M33" s="12">
        <v>37072.699999999997</v>
      </c>
      <c r="N33" s="12">
        <v>0</v>
      </c>
      <c r="O33" s="12">
        <v>6670.2</v>
      </c>
      <c r="P33" s="12">
        <v>0</v>
      </c>
      <c r="Q33" s="12">
        <v>1765.17</v>
      </c>
      <c r="R33" s="12">
        <v>3227.8</v>
      </c>
      <c r="S33" s="12">
        <v>0</v>
      </c>
      <c r="U33" s="13"/>
    </row>
    <row r="34" spans="1:21" ht="17.100000000000001" customHeight="1">
      <c r="A34" s="4" t="s">
        <v>75</v>
      </c>
      <c r="B34" s="12">
        <f>SUM(C34:S34)</f>
        <v>1093982.94</v>
      </c>
      <c r="C34" s="12">
        <v>0</v>
      </c>
      <c r="D34" s="12">
        <v>14161</v>
      </c>
      <c r="E34" s="12">
        <v>0</v>
      </c>
      <c r="F34" s="12">
        <v>0</v>
      </c>
      <c r="G34" s="12">
        <v>255920</v>
      </c>
      <c r="H34" s="12">
        <v>0</v>
      </c>
      <c r="I34" s="12">
        <v>0</v>
      </c>
      <c r="J34" s="12">
        <v>0</v>
      </c>
      <c r="K34" s="12">
        <v>115755</v>
      </c>
      <c r="L34" s="12">
        <v>0</v>
      </c>
      <c r="M34" s="12">
        <v>289080.67</v>
      </c>
      <c r="N34" s="12">
        <v>293209.27</v>
      </c>
      <c r="O34" s="12">
        <v>0</v>
      </c>
      <c r="P34" s="12">
        <v>116449</v>
      </c>
      <c r="Q34" s="12">
        <v>0</v>
      </c>
      <c r="R34" s="12">
        <v>0</v>
      </c>
      <c r="S34" s="12">
        <v>9408</v>
      </c>
      <c r="U34" s="13"/>
    </row>
    <row r="35" spans="1:21" ht="17.100000000000001" customHeight="1">
      <c r="A35" s="4" t="s">
        <v>73</v>
      </c>
      <c r="B35" s="12">
        <f>SUM(C35:S35)</f>
        <v>47246.92</v>
      </c>
      <c r="C35" s="12">
        <v>0</v>
      </c>
      <c r="D35" s="12">
        <v>528.45000000000005</v>
      </c>
      <c r="E35" s="12">
        <v>0</v>
      </c>
      <c r="F35" s="12">
        <v>22229.42</v>
      </c>
      <c r="G35" s="12">
        <v>0</v>
      </c>
      <c r="H35" s="12">
        <v>0</v>
      </c>
      <c r="I35" s="12">
        <v>1040.3400000000001</v>
      </c>
      <c r="J35" s="12">
        <v>5297.21</v>
      </c>
      <c r="K35" s="12">
        <v>0</v>
      </c>
      <c r="L35" s="12">
        <v>0</v>
      </c>
      <c r="M35" s="12">
        <v>4368.8900000000003</v>
      </c>
      <c r="N35" s="12">
        <v>0</v>
      </c>
      <c r="O35" s="12">
        <v>0</v>
      </c>
      <c r="P35" s="12">
        <v>0</v>
      </c>
      <c r="Q35" s="12">
        <v>0</v>
      </c>
      <c r="R35" s="12">
        <v>13782.610000000002</v>
      </c>
      <c r="S35" s="12">
        <v>0</v>
      </c>
      <c r="U35" s="13"/>
    </row>
    <row r="36" spans="1:21" ht="17.100000000000001" customHeight="1">
      <c r="A36" s="4" t="s">
        <v>33</v>
      </c>
      <c r="B36" s="12">
        <f t="shared" si="1"/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U36" s="13"/>
    </row>
    <row r="37" spans="1:21" ht="17.100000000000001" customHeight="1">
      <c r="A37" s="4" t="s">
        <v>45</v>
      </c>
      <c r="B37" s="28">
        <f>SUM(C37:S37)</f>
        <v>48949295.990000002</v>
      </c>
      <c r="C37" s="28">
        <f>SUM(C21:C36)</f>
        <v>0</v>
      </c>
      <c r="D37" s="28">
        <f>SUM(D21:D36)</f>
        <v>950283.62</v>
      </c>
      <c r="E37" s="28">
        <f t="shared" ref="E37:S37" si="3">SUM(E21:E36)</f>
        <v>0</v>
      </c>
      <c r="F37" s="28">
        <f>SUM(F21:F36)</f>
        <v>1951072.2199999997</v>
      </c>
      <c r="G37" s="28">
        <f t="shared" si="3"/>
        <v>8314716.6100000003</v>
      </c>
      <c r="H37" s="28">
        <f t="shared" si="3"/>
        <v>682900</v>
      </c>
      <c r="I37" s="28">
        <f t="shared" si="3"/>
        <v>63125.279999999999</v>
      </c>
      <c r="J37" s="28">
        <f t="shared" si="3"/>
        <v>391470.46999999991</v>
      </c>
      <c r="K37" s="28">
        <f t="shared" si="3"/>
        <v>652910.2300000001</v>
      </c>
      <c r="L37" s="28">
        <f t="shared" si="3"/>
        <v>428083.00000000006</v>
      </c>
      <c r="M37" s="28">
        <f t="shared" si="3"/>
        <v>20954944.460000005</v>
      </c>
      <c r="N37" s="28">
        <f t="shared" si="3"/>
        <v>9143161.5</v>
      </c>
      <c r="O37" s="28">
        <f t="shared" si="3"/>
        <v>561394.99999999988</v>
      </c>
      <c r="P37" s="28">
        <f t="shared" si="3"/>
        <v>2495489.0499999998</v>
      </c>
      <c r="Q37" s="28">
        <f t="shared" si="3"/>
        <v>107018</v>
      </c>
      <c r="R37" s="28">
        <f t="shared" si="3"/>
        <v>1962195.59</v>
      </c>
      <c r="S37" s="28">
        <f t="shared" si="3"/>
        <v>290530.96000000002</v>
      </c>
      <c r="U37" s="13"/>
    </row>
    <row r="38" spans="1:21" ht="17.100000000000001" customHeight="1">
      <c r="A38" s="25" t="s">
        <v>44</v>
      </c>
      <c r="B38" s="33">
        <f>SUM(C38:S38)</f>
        <v>52052956.330000006</v>
      </c>
      <c r="C38" s="33">
        <f>C19+C37</f>
        <v>34108.240000000005</v>
      </c>
      <c r="D38" s="33">
        <f>D19+D37</f>
        <v>1097295.24</v>
      </c>
      <c r="E38" s="33">
        <f t="shared" ref="E38:S38" si="4">E19+E37</f>
        <v>127764.3</v>
      </c>
      <c r="F38" s="33">
        <f t="shared" si="4"/>
        <v>2064781.5199999998</v>
      </c>
      <c r="G38" s="33">
        <f t="shared" si="4"/>
        <v>8474303.4900000002</v>
      </c>
      <c r="H38" s="33">
        <f t="shared" si="4"/>
        <v>743520.57</v>
      </c>
      <c r="I38" s="33">
        <f t="shared" si="4"/>
        <v>110523.23999999999</v>
      </c>
      <c r="J38" s="33">
        <f t="shared" si="4"/>
        <v>420003.98999999993</v>
      </c>
      <c r="K38" s="33">
        <f t="shared" si="4"/>
        <v>794675.90000000014</v>
      </c>
      <c r="L38" s="33">
        <f t="shared" si="4"/>
        <v>502603.02000000008</v>
      </c>
      <c r="M38" s="33">
        <f t="shared" si="4"/>
        <v>22214328.740000006</v>
      </c>
      <c r="N38" s="33">
        <f t="shared" si="4"/>
        <v>9538732.6199999992</v>
      </c>
      <c r="O38" s="33">
        <f t="shared" si="4"/>
        <v>636881.86999999988</v>
      </c>
      <c r="P38" s="33">
        <f t="shared" si="4"/>
        <v>2756126.9899999998</v>
      </c>
      <c r="Q38" s="33">
        <f t="shared" si="4"/>
        <v>119921.74</v>
      </c>
      <c r="R38" s="33">
        <f t="shared" si="4"/>
        <v>2090189.76</v>
      </c>
      <c r="S38" s="33">
        <f t="shared" si="4"/>
        <v>327195.10000000003</v>
      </c>
      <c r="U38" s="13"/>
    </row>
    <row r="39" spans="1:21" ht="17.100000000000001" customHeight="1" thickBot="1">
      <c r="A39" s="27" t="s">
        <v>39</v>
      </c>
      <c r="B39" s="34">
        <f>SUM(C39:S39)</f>
        <v>129380613.8</v>
      </c>
      <c r="C39" s="34">
        <f t="shared" ref="C39:S39" si="5">C12-C19-C37</f>
        <v>1498834.58</v>
      </c>
      <c r="D39" s="34">
        <f>D12-D19-D37</f>
        <v>4319141.5999999996</v>
      </c>
      <c r="E39" s="34">
        <f t="shared" si="5"/>
        <v>8219077.8300000001</v>
      </c>
      <c r="F39" s="34">
        <f t="shared" si="5"/>
        <v>4735873.5500000007</v>
      </c>
      <c r="G39" s="34">
        <f t="shared" si="5"/>
        <v>1925973.1099999985</v>
      </c>
      <c r="H39" s="34">
        <f t="shared" si="5"/>
        <v>2577216.89</v>
      </c>
      <c r="I39" s="34">
        <f t="shared" si="5"/>
        <v>1589654.6300000001</v>
      </c>
      <c r="J39" s="34">
        <f t="shared" si="5"/>
        <v>989513.48</v>
      </c>
      <c r="K39" s="34">
        <f t="shared" si="5"/>
        <v>5313634</v>
      </c>
      <c r="L39" s="34">
        <f t="shared" si="5"/>
        <v>4071261.49</v>
      </c>
      <c r="M39" s="34">
        <f t="shared" si="5"/>
        <v>53007547.309999987</v>
      </c>
      <c r="N39" s="34">
        <f t="shared" si="5"/>
        <v>15564407.649999999</v>
      </c>
      <c r="O39" s="34">
        <f t="shared" si="5"/>
        <v>3505775.6599999997</v>
      </c>
      <c r="P39" s="34">
        <f t="shared" si="5"/>
        <v>14397072.309999999</v>
      </c>
      <c r="Q39" s="34">
        <f t="shared" si="5"/>
        <v>255316.38</v>
      </c>
      <c r="R39" s="34">
        <f t="shared" si="5"/>
        <v>5810010.4199999999</v>
      </c>
      <c r="S39" s="34">
        <f t="shared" si="5"/>
        <v>1600302.9100000001</v>
      </c>
      <c r="T39" s="15"/>
      <c r="U39" s="13"/>
    </row>
    <row r="40" spans="1:21" ht="60.75" thickTop="1">
      <c r="A40" s="43" t="s">
        <v>43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U40" s="13"/>
    </row>
    <row r="41" spans="1:21" ht="17.25" customHeight="1">
      <c r="A41" s="26" t="s">
        <v>37</v>
      </c>
      <c r="B41" s="40">
        <f>SUM(C41:S41)</f>
        <v>161115134</v>
      </c>
      <c r="C41" s="40">
        <v>1893381</v>
      </c>
      <c r="D41" s="40">
        <v>3935885</v>
      </c>
      <c r="E41" s="40">
        <v>6147003</v>
      </c>
      <c r="F41" s="40">
        <v>4163399</v>
      </c>
      <c r="G41" s="40">
        <v>7845794</v>
      </c>
      <c r="H41" s="40">
        <v>5774108</v>
      </c>
      <c r="I41" s="40">
        <v>1085321</v>
      </c>
      <c r="J41" s="40">
        <v>829000</v>
      </c>
      <c r="K41" s="40">
        <v>14221104</v>
      </c>
      <c r="L41" s="40">
        <v>1117982</v>
      </c>
      <c r="M41" s="40">
        <v>76591121</v>
      </c>
      <c r="N41" s="40">
        <v>14153582</v>
      </c>
      <c r="O41" s="40">
        <v>3684300</v>
      </c>
      <c r="P41" s="40">
        <v>11959669</v>
      </c>
      <c r="Q41" s="40">
        <v>670066</v>
      </c>
      <c r="R41" s="40">
        <v>6373423</v>
      </c>
      <c r="S41" s="40">
        <v>669996</v>
      </c>
      <c r="U41" s="13"/>
    </row>
    <row r="42" spans="1:21" ht="17.25" customHeight="1">
      <c r="A42" s="22" t="s">
        <v>38</v>
      </c>
      <c r="B42" s="40">
        <f>SUM(C42:S42)</f>
        <v>4502610</v>
      </c>
      <c r="C42" s="40">
        <v>125000</v>
      </c>
      <c r="D42" s="40">
        <v>169149</v>
      </c>
      <c r="E42" s="40">
        <v>387544</v>
      </c>
      <c r="F42" s="40">
        <v>250000</v>
      </c>
      <c r="G42" s="40">
        <v>250000</v>
      </c>
      <c r="H42" s="40">
        <v>149052</v>
      </c>
      <c r="I42" s="40">
        <v>141440</v>
      </c>
      <c r="J42" s="40">
        <v>125000</v>
      </c>
      <c r="K42" s="40">
        <v>266889</v>
      </c>
      <c r="L42" s="40">
        <v>250000</v>
      </c>
      <c r="M42" s="40">
        <v>923380</v>
      </c>
      <c r="N42" s="40">
        <v>535489</v>
      </c>
      <c r="O42" s="40">
        <v>125000</v>
      </c>
      <c r="P42" s="40">
        <v>362464</v>
      </c>
      <c r="Q42" s="40">
        <v>145000</v>
      </c>
      <c r="R42" s="40">
        <v>191203</v>
      </c>
      <c r="S42" s="40">
        <v>106000</v>
      </c>
      <c r="U42" s="13"/>
    </row>
    <row r="43" spans="1:21" ht="17.25" customHeight="1">
      <c r="A43" s="4" t="s">
        <v>47</v>
      </c>
      <c r="B43" s="12">
        <f>SUM(C43:S43)</f>
        <v>-72542778</v>
      </c>
      <c r="C43" s="12">
        <v>-1666048</v>
      </c>
      <c r="D43" s="12">
        <v>-2589879</v>
      </c>
      <c r="E43" s="12">
        <v>-423140</v>
      </c>
      <c r="F43" s="12">
        <v>-357526</v>
      </c>
      <c r="G43" s="12">
        <v>-4827021</v>
      </c>
      <c r="H43" s="12">
        <v>-2381247</v>
      </c>
      <c r="I43" s="12">
        <v>-891440</v>
      </c>
      <c r="J43" s="12">
        <v>-214617</v>
      </c>
      <c r="K43" s="12">
        <v>-9900876</v>
      </c>
      <c r="L43" s="12">
        <v>0</v>
      </c>
      <c r="M43" s="12">
        <v>-45811804</v>
      </c>
      <c r="N43" s="12">
        <v>-623215</v>
      </c>
      <c r="O43" s="12">
        <v>-2190361</v>
      </c>
      <c r="P43" s="12">
        <v>-38480</v>
      </c>
      <c r="Q43" s="12">
        <v>-20000</v>
      </c>
      <c r="R43" s="12">
        <v>-307124</v>
      </c>
      <c r="S43" s="12">
        <v>-300000</v>
      </c>
      <c r="U43" s="13"/>
    </row>
    <row r="44" spans="1:21" ht="15.75" customHeight="1">
      <c r="A44" s="22" t="s">
        <v>31</v>
      </c>
      <c r="B44" s="12">
        <f t="shared" ref="B41:B47" si="6">SUM(C44:S44)</f>
        <v>-11709543</v>
      </c>
      <c r="C44" s="12">
        <v>-715960</v>
      </c>
      <c r="D44" s="12">
        <v>-247560</v>
      </c>
      <c r="E44" s="12">
        <v>0</v>
      </c>
      <c r="F44" s="12">
        <v>-423660</v>
      </c>
      <c r="G44" s="12">
        <v>-24997</v>
      </c>
      <c r="H44" s="12">
        <v>0</v>
      </c>
      <c r="I44" s="12">
        <v>-1300</v>
      </c>
      <c r="J44" s="12">
        <v>-1379</v>
      </c>
      <c r="K44" s="12">
        <v>-453349</v>
      </c>
      <c r="L44" s="12">
        <v>0</v>
      </c>
      <c r="M44" s="12">
        <v>-1653084</v>
      </c>
      <c r="N44" s="12">
        <v>-169215</v>
      </c>
      <c r="O44" s="12">
        <v>0</v>
      </c>
      <c r="P44" s="12">
        <v>-7608262</v>
      </c>
      <c r="Q44" s="12">
        <v>-332544</v>
      </c>
      <c r="R44" s="12">
        <v>-78233</v>
      </c>
      <c r="S44" s="12">
        <v>0</v>
      </c>
      <c r="U44" s="13"/>
    </row>
    <row r="45" spans="1:21" ht="33" customHeight="1">
      <c r="A45" s="22" t="s">
        <v>51</v>
      </c>
      <c r="B45" s="12">
        <f>SUM(C45:S45)</f>
        <v>81365423</v>
      </c>
      <c r="C45" s="12">
        <f>SUM(C41:C44)</f>
        <v>-363627</v>
      </c>
      <c r="D45" s="12">
        <f>SUM(D41:D44)</f>
        <v>1267595</v>
      </c>
      <c r="E45" s="12">
        <f>SUM(E41:E44)</f>
        <v>6111407</v>
      </c>
      <c r="F45" s="12">
        <f t="shared" ref="F45:S45" si="7">SUM(F41:F44)</f>
        <v>3632213</v>
      </c>
      <c r="G45" s="12">
        <f t="shared" si="7"/>
        <v>3243776</v>
      </c>
      <c r="H45" s="12">
        <f t="shared" si="7"/>
        <v>3541913</v>
      </c>
      <c r="I45" s="12">
        <f t="shared" si="7"/>
        <v>334021</v>
      </c>
      <c r="J45" s="12">
        <f t="shared" si="7"/>
        <v>738004</v>
      </c>
      <c r="K45" s="12">
        <f t="shared" si="7"/>
        <v>4133768</v>
      </c>
      <c r="L45" s="12">
        <f t="shared" si="7"/>
        <v>1367982</v>
      </c>
      <c r="M45" s="12">
        <f t="shared" si="7"/>
        <v>30049613</v>
      </c>
      <c r="N45" s="12">
        <f t="shared" si="7"/>
        <v>13896641</v>
      </c>
      <c r="O45" s="12">
        <f t="shared" si="7"/>
        <v>1618939</v>
      </c>
      <c r="P45" s="12">
        <f t="shared" si="7"/>
        <v>4675391</v>
      </c>
      <c r="Q45" s="12">
        <f t="shared" si="7"/>
        <v>462522</v>
      </c>
      <c r="R45" s="12">
        <f t="shared" si="7"/>
        <v>6179269</v>
      </c>
      <c r="S45" s="12">
        <f t="shared" si="7"/>
        <v>475996</v>
      </c>
      <c r="U45" s="13"/>
    </row>
    <row r="46" spans="1:21" ht="45" customHeight="1">
      <c r="A46" s="36" t="s">
        <v>50</v>
      </c>
      <c r="B46" s="28">
        <f>SUM(C46:S46)</f>
        <v>78536065.799999997</v>
      </c>
      <c r="C46" s="33">
        <v>0</v>
      </c>
      <c r="D46" s="33">
        <f>1098446+169149</f>
        <v>1267595</v>
      </c>
      <c r="E46" s="33">
        <f>5723863+387544</f>
        <v>6111407</v>
      </c>
      <c r="F46" s="33">
        <f>3382213+250000</f>
        <v>3632213</v>
      </c>
      <c r="G46" s="33">
        <f>1925973.11</f>
        <v>1925973.11</v>
      </c>
      <c r="H46" s="33">
        <f>2577216.89</f>
        <v>2577216.89</v>
      </c>
      <c r="I46" s="33">
        <v>0</v>
      </c>
      <c r="J46" s="33">
        <f>613004+125000</f>
        <v>738004</v>
      </c>
      <c r="K46" s="33">
        <f>3866879+266889</f>
        <v>4133768</v>
      </c>
      <c r="L46" s="33">
        <f>1117982+250000</f>
        <v>1367982</v>
      </c>
      <c r="M46" s="33">
        <f>29126233+923380</f>
        <v>30049613</v>
      </c>
      <c r="N46" s="33">
        <f>13361152+535489</f>
        <v>13896641</v>
      </c>
      <c r="O46" s="33">
        <f>1493939+125000</f>
        <v>1618939</v>
      </c>
      <c r="P46" s="33">
        <f>4312927+362464</f>
        <v>4675391</v>
      </c>
      <c r="Q46" s="33">
        <f>255316.38</f>
        <v>255316.38</v>
      </c>
      <c r="R46" s="33">
        <f>5810010.42</f>
        <v>5810010.4199999999</v>
      </c>
      <c r="S46" s="33">
        <f>369996+106000</f>
        <v>475996</v>
      </c>
      <c r="U46" s="13"/>
    </row>
    <row r="47" spans="1:21" ht="18.75" customHeight="1" thickBot="1">
      <c r="A47" s="2" t="s">
        <v>48</v>
      </c>
      <c r="B47" s="14">
        <f t="shared" si="6"/>
        <v>130589022.13</v>
      </c>
      <c r="C47" s="14">
        <f>C38+C46</f>
        <v>34108.240000000005</v>
      </c>
      <c r="D47" s="14">
        <f>D38+D46</f>
        <v>2364890.2400000002</v>
      </c>
      <c r="E47" s="14">
        <f t="shared" ref="E47:S47" si="8">E38+E46</f>
        <v>6239171.2999999998</v>
      </c>
      <c r="F47" s="14">
        <f t="shared" si="8"/>
        <v>5696994.5199999996</v>
      </c>
      <c r="G47" s="14">
        <f t="shared" si="8"/>
        <v>10400276.6</v>
      </c>
      <c r="H47" s="14">
        <f t="shared" si="8"/>
        <v>3320737.46</v>
      </c>
      <c r="I47" s="14">
        <f t="shared" si="8"/>
        <v>110523.23999999999</v>
      </c>
      <c r="J47" s="14">
        <f t="shared" si="8"/>
        <v>1158007.99</v>
      </c>
      <c r="K47" s="14">
        <f t="shared" si="8"/>
        <v>4928443.9000000004</v>
      </c>
      <c r="L47" s="14">
        <f t="shared" si="8"/>
        <v>1870585.02</v>
      </c>
      <c r="M47" s="14">
        <f t="shared" si="8"/>
        <v>52263941.74000001</v>
      </c>
      <c r="N47" s="14">
        <f t="shared" si="8"/>
        <v>23435373.619999997</v>
      </c>
      <c r="O47" s="14">
        <f t="shared" si="8"/>
        <v>2255820.87</v>
      </c>
      <c r="P47" s="14">
        <f t="shared" si="8"/>
        <v>7431517.9900000002</v>
      </c>
      <c r="Q47" s="14">
        <f t="shared" si="8"/>
        <v>375238.12</v>
      </c>
      <c r="R47" s="14">
        <f t="shared" si="8"/>
        <v>7900200.1799999997</v>
      </c>
      <c r="S47" s="14">
        <f t="shared" si="8"/>
        <v>803191.10000000009</v>
      </c>
      <c r="T47" s="15"/>
      <c r="U47" s="13"/>
    </row>
    <row r="48" spans="1:21" ht="18.75" customHeight="1" thickTop="1">
      <c r="A48" s="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15"/>
      <c r="U48" s="13"/>
    </row>
    <row r="49" spans="1:21" ht="19.5" customHeight="1" thickBot="1">
      <c r="A49" s="2" t="s">
        <v>18</v>
      </c>
      <c r="B49" s="20">
        <f>SUM(C49:S49)</f>
        <v>50844547.999999985</v>
      </c>
      <c r="C49" s="20">
        <f t="shared" ref="C49:S49" si="9">C12-C47</f>
        <v>1498834.58</v>
      </c>
      <c r="D49" s="20">
        <f t="shared" si="9"/>
        <v>3051546.5999999996</v>
      </c>
      <c r="E49" s="20">
        <f t="shared" si="9"/>
        <v>2107670.83</v>
      </c>
      <c r="F49" s="20">
        <f t="shared" si="9"/>
        <v>1103660.5500000007</v>
      </c>
      <c r="G49" s="20">
        <f t="shared" si="9"/>
        <v>0</v>
      </c>
      <c r="H49" s="20">
        <f t="shared" si="9"/>
        <v>0</v>
      </c>
      <c r="I49" s="20">
        <f t="shared" si="9"/>
        <v>1589654.6300000001</v>
      </c>
      <c r="J49" s="20">
        <f t="shared" si="9"/>
        <v>251509.47999999998</v>
      </c>
      <c r="K49" s="20">
        <f t="shared" si="9"/>
        <v>1179866</v>
      </c>
      <c r="L49" s="20">
        <f t="shared" si="9"/>
        <v>2703279.4899999998</v>
      </c>
      <c r="M49" s="20">
        <f t="shared" si="9"/>
        <v>22957934.309999987</v>
      </c>
      <c r="N49" s="20">
        <f t="shared" si="9"/>
        <v>1667766.6500000022</v>
      </c>
      <c r="O49" s="20">
        <f t="shared" si="9"/>
        <v>1886836.6599999997</v>
      </c>
      <c r="P49" s="20">
        <f t="shared" si="9"/>
        <v>9721681.3100000005</v>
      </c>
      <c r="Q49" s="20">
        <f t="shared" si="9"/>
        <v>0</v>
      </c>
      <c r="R49" s="20">
        <f t="shared" si="9"/>
        <v>0</v>
      </c>
      <c r="S49" s="20">
        <f t="shared" si="9"/>
        <v>1124306.9099999999</v>
      </c>
      <c r="U49" s="13"/>
    </row>
    <row r="50" spans="1:21" ht="45.75" thickTop="1">
      <c r="A50" s="19" t="s">
        <v>34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21" ht="17.100000000000001" customHeight="1">
      <c r="A51" s="21" t="s">
        <v>19</v>
      </c>
      <c r="B51" s="11">
        <f>SUM(C51:S51)</f>
        <v>9981842.0099999998</v>
      </c>
      <c r="C51" s="12">
        <v>355915.7</v>
      </c>
      <c r="D51" s="12">
        <v>571945.06000000006</v>
      </c>
      <c r="E51" s="12"/>
      <c r="F51" s="12">
        <v>141574.51</v>
      </c>
      <c r="G51" s="12">
        <v>0</v>
      </c>
      <c r="H51" s="12">
        <v>0</v>
      </c>
      <c r="I51" s="12">
        <v>225202.87</v>
      </c>
      <c r="J51" s="12">
        <v>50596.9</v>
      </c>
      <c r="K51" s="12">
        <v>254949.59</v>
      </c>
      <c r="L51" s="12">
        <v>698961.43</v>
      </c>
      <c r="M51" s="12">
        <v>4873822.9899999993</v>
      </c>
      <c r="N51" s="12">
        <v>150224.9</v>
      </c>
      <c r="O51" s="12">
        <v>431342.58</v>
      </c>
      <c r="P51" s="12">
        <v>2116951.7200000002</v>
      </c>
      <c r="Q51" s="12">
        <v>0</v>
      </c>
      <c r="R51" s="12">
        <v>0</v>
      </c>
      <c r="S51" s="12">
        <v>110353.76</v>
      </c>
      <c r="U51" s="13"/>
    </row>
    <row r="52" spans="1:21" ht="17.100000000000001" customHeight="1">
      <c r="A52" s="21" t="s">
        <v>12</v>
      </c>
      <c r="B52" s="11">
        <f>SUM(C52:S52)</f>
        <v>12568798.220000001</v>
      </c>
      <c r="C52" s="12">
        <v>393043.08</v>
      </c>
      <c r="D52" s="12">
        <v>810214.06</v>
      </c>
      <c r="E52" s="12"/>
      <c r="F52" s="12">
        <v>282560.83</v>
      </c>
      <c r="G52" s="12">
        <v>0</v>
      </c>
      <c r="H52" s="12">
        <v>0</v>
      </c>
      <c r="I52" s="12">
        <v>414028.77</v>
      </c>
      <c r="J52" s="12">
        <v>18944.79</v>
      </c>
      <c r="K52" s="12">
        <v>297316.34000000003</v>
      </c>
      <c r="L52" s="12">
        <v>622257.98</v>
      </c>
      <c r="M52" s="12">
        <v>5959801.2300000004</v>
      </c>
      <c r="N52" s="12">
        <v>486026.89</v>
      </c>
      <c r="O52" s="12">
        <v>392098.28</v>
      </c>
      <c r="P52" s="12">
        <v>2642020.75</v>
      </c>
      <c r="Q52" s="12">
        <v>0</v>
      </c>
      <c r="R52" s="12">
        <v>0</v>
      </c>
      <c r="S52" s="12">
        <v>250485.22</v>
      </c>
      <c r="U52" s="13"/>
    </row>
    <row r="53" spans="1:21" ht="17.100000000000001" customHeight="1">
      <c r="A53" s="21" t="s">
        <v>26</v>
      </c>
      <c r="B53" s="11">
        <f>SUM(C53:S53)</f>
        <v>983977.94</v>
      </c>
      <c r="C53" s="12">
        <v>55555.530000000006</v>
      </c>
      <c r="D53" s="12">
        <v>25062.449999999997</v>
      </c>
      <c r="E53" s="12"/>
      <c r="F53" s="12">
        <v>38787.54</v>
      </c>
      <c r="G53" s="12">
        <v>0</v>
      </c>
      <c r="H53" s="12">
        <v>0</v>
      </c>
      <c r="I53" s="12">
        <v>30440.120000000003</v>
      </c>
      <c r="J53" s="12">
        <v>5728.77</v>
      </c>
      <c r="K53" s="12">
        <v>5537.93</v>
      </c>
      <c r="L53" s="12">
        <v>56003.79</v>
      </c>
      <c r="M53" s="12">
        <v>39022.75</v>
      </c>
      <c r="N53" s="12">
        <v>220967.21999999997</v>
      </c>
      <c r="O53" s="12">
        <v>82462.87</v>
      </c>
      <c r="P53" s="12">
        <v>289537.95</v>
      </c>
      <c r="Q53" s="12">
        <v>0</v>
      </c>
      <c r="R53" s="12">
        <v>0</v>
      </c>
      <c r="S53" s="12">
        <v>134871.01999999999</v>
      </c>
      <c r="U53" s="13"/>
    </row>
    <row r="54" spans="1:21" ht="17.100000000000001" customHeight="1">
      <c r="A54" s="21" t="s">
        <v>20</v>
      </c>
      <c r="B54" s="11">
        <f t="shared" ref="B51:B60" si="10">SUM(C54:S54)</f>
        <v>23155130.77</v>
      </c>
      <c r="C54" s="12">
        <v>511454.78</v>
      </c>
      <c r="D54" s="12">
        <v>1439748.49</v>
      </c>
      <c r="E54" s="12">
        <v>2107670.83</v>
      </c>
      <c r="F54" s="12">
        <v>521620.19999999995</v>
      </c>
      <c r="G54" s="12">
        <v>0</v>
      </c>
      <c r="H54" s="12">
        <v>0</v>
      </c>
      <c r="I54" s="12">
        <v>753028.83</v>
      </c>
      <c r="J54" s="12">
        <v>143260.1</v>
      </c>
      <c r="K54" s="12">
        <v>555171.6</v>
      </c>
      <c r="L54" s="12">
        <v>1036566.01</v>
      </c>
      <c r="M54" s="12">
        <v>10250511.959999999</v>
      </c>
      <c r="N54" s="12">
        <v>650125.5199999999</v>
      </c>
      <c r="O54" s="12">
        <v>820727.1</v>
      </c>
      <c r="P54" s="12">
        <v>3847088.75</v>
      </c>
      <c r="Q54" s="12">
        <v>0</v>
      </c>
      <c r="R54" s="12">
        <v>0</v>
      </c>
      <c r="S54" s="12">
        <v>518156.6</v>
      </c>
      <c r="T54" s="13"/>
      <c r="U54" s="13"/>
    </row>
    <row r="55" spans="1:21" ht="17.100000000000001" customHeight="1">
      <c r="A55" s="21" t="s">
        <v>21</v>
      </c>
      <c r="B55" s="11">
        <f t="shared" si="10"/>
        <v>3313176.4999999991</v>
      </c>
      <c r="C55" s="12">
        <v>140506.1</v>
      </c>
      <c r="D55" s="12">
        <v>152033</v>
      </c>
      <c r="E55" s="12"/>
      <c r="F55" s="12">
        <v>102964.34</v>
      </c>
      <c r="G55" s="12">
        <v>0</v>
      </c>
      <c r="H55" s="12">
        <v>0</v>
      </c>
      <c r="I55" s="12">
        <v>144884.04</v>
      </c>
      <c r="J55" s="12">
        <v>27120.52</v>
      </c>
      <c r="K55" s="12">
        <v>56787.03</v>
      </c>
      <c r="L55" s="12">
        <v>222445.27</v>
      </c>
      <c r="M55" s="12">
        <v>1469948.5499999998</v>
      </c>
      <c r="N55" s="12">
        <v>111473.01</v>
      </c>
      <c r="O55" s="12">
        <v>132070.07999999999</v>
      </c>
      <c r="P55" s="12">
        <v>660255.51</v>
      </c>
      <c r="Q55" s="12">
        <v>0</v>
      </c>
      <c r="R55" s="12">
        <v>0</v>
      </c>
      <c r="S55" s="12">
        <v>92689.05</v>
      </c>
      <c r="U55" s="13"/>
    </row>
    <row r="56" spans="1:21" ht="17.100000000000001" customHeight="1">
      <c r="A56" s="22" t="s">
        <v>11</v>
      </c>
      <c r="B56" s="11">
        <f>SUM(C56:S56)</f>
        <v>841622.56</v>
      </c>
      <c r="C56" s="12">
        <v>42359.39</v>
      </c>
      <c r="D56" s="12">
        <v>52543.54</v>
      </c>
      <c r="E56" s="12"/>
      <c r="F56" s="12">
        <v>16153.13</v>
      </c>
      <c r="G56" s="12">
        <v>0</v>
      </c>
      <c r="H56" s="12">
        <v>0</v>
      </c>
      <c r="I56" s="12">
        <v>22070</v>
      </c>
      <c r="J56" s="12">
        <v>5858.4</v>
      </c>
      <c r="K56" s="12">
        <v>10103.51</v>
      </c>
      <c r="L56" s="12">
        <v>67045.009999999995</v>
      </c>
      <c r="M56" s="12">
        <v>364826.83</v>
      </c>
      <c r="N56" s="12">
        <v>48949.11</v>
      </c>
      <c r="O56" s="12">
        <v>28135.75</v>
      </c>
      <c r="P56" s="12">
        <v>165826.63</v>
      </c>
      <c r="Q56" s="12">
        <v>0</v>
      </c>
      <c r="R56" s="12">
        <v>0</v>
      </c>
      <c r="S56" s="12">
        <v>17751.259999999998</v>
      </c>
      <c r="U56" s="13"/>
    </row>
    <row r="57" spans="1:21" ht="29.25" customHeight="1">
      <c r="A57" s="22" t="s">
        <v>27</v>
      </c>
      <c r="B57" s="11">
        <f>SUM(C57:S57)</f>
        <v>0</v>
      </c>
      <c r="C57" s="12">
        <f t="shared" ref="C57:S57" si="11">SUM(C58:C60)</f>
        <v>0</v>
      </c>
      <c r="D57" s="12">
        <f t="shared" si="11"/>
        <v>0</v>
      </c>
      <c r="E57" s="12">
        <f t="shared" si="11"/>
        <v>0</v>
      </c>
      <c r="F57" s="12">
        <f t="shared" si="11"/>
        <v>0</v>
      </c>
      <c r="G57" s="12">
        <f t="shared" si="11"/>
        <v>0</v>
      </c>
      <c r="H57" s="12">
        <f t="shared" si="11"/>
        <v>0</v>
      </c>
      <c r="I57" s="12">
        <f t="shared" si="11"/>
        <v>0</v>
      </c>
      <c r="J57" s="12">
        <f t="shared" si="11"/>
        <v>0</v>
      </c>
      <c r="K57" s="12">
        <f t="shared" si="11"/>
        <v>0</v>
      </c>
      <c r="L57" s="12">
        <f t="shared" si="11"/>
        <v>0</v>
      </c>
      <c r="M57" s="12">
        <f t="shared" si="11"/>
        <v>0</v>
      </c>
      <c r="N57" s="12">
        <f t="shared" si="11"/>
        <v>0</v>
      </c>
      <c r="O57" s="12">
        <f t="shared" si="11"/>
        <v>0</v>
      </c>
      <c r="P57" s="12">
        <f t="shared" si="11"/>
        <v>0</v>
      </c>
      <c r="Q57" s="12">
        <f t="shared" si="11"/>
        <v>0</v>
      </c>
      <c r="R57" s="12">
        <f t="shared" si="11"/>
        <v>0</v>
      </c>
      <c r="S57" s="12">
        <f t="shared" si="11"/>
        <v>0</v>
      </c>
      <c r="U57" s="13"/>
    </row>
    <row r="58" spans="1:21" ht="17.100000000000001" customHeight="1">
      <c r="A58" s="23" t="s">
        <v>22</v>
      </c>
      <c r="B58" s="11">
        <f t="shared" si="10"/>
        <v>0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U58" s="13"/>
    </row>
    <row r="59" spans="1:21" ht="17.100000000000001" customHeight="1">
      <c r="A59" s="23" t="s">
        <v>23</v>
      </c>
      <c r="B59" s="11">
        <f t="shared" si="10"/>
        <v>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U59" s="13"/>
    </row>
    <row r="60" spans="1:21" ht="17.100000000000001" customHeight="1">
      <c r="A60" s="23" t="s">
        <v>24</v>
      </c>
      <c r="B60" s="11">
        <f t="shared" si="10"/>
        <v>0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U60" s="13"/>
    </row>
    <row r="61" spans="1:21" ht="33" customHeight="1" thickBot="1">
      <c r="A61" s="19" t="s">
        <v>49</v>
      </c>
      <c r="B61" s="20">
        <f>SUM(B51:B57)</f>
        <v>50844548</v>
      </c>
      <c r="C61" s="20">
        <f>SUM(C51:C57)</f>
        <v>1498834.58</v>
      </c>
      <c r="D61" s="20">
        <f>SUM(D51:D57)</f>
        <v>3051546.6</v>
      </c>
      <c r="E61" s="20">
        <f>SUM(E51:E57)</f>
        <v>2107670.83</v>
      </c>
      <c r="F61" s="20">
        <f t="shared" ref="F61:S61" si="12">SUM(F51:F57)</f>
        <v>1103660.5499999998</v>
      </c>
      <c r="G61" s="20">
        <f t="shared" si="12"/>
        <v>0</v>
      </c>
      <c r="H61" s="20">
        <f t="shared" si="12"/>
        <v>0</v>
      </c>
      <c r="I61" s="20">
        <f t="shared" si="12"/>
        <v>1589654.63</v>
      </c>
      <c r="J61" s="20">
        <f t="shared" si="12"/>
        <v>251509.47999999998</v>
      </c>
      <c r="K61" s="20">
        <f t="shared" si="12"/>
        <v>1179866</v>
      </c>
      <c r="L61" s="20">
        <f t="shared" si="12"/>
        <v>2703279.4899999998</v>
      </c>
      <c r="M61" s="20">
        <f t="shared" si="12"/>
        <v>22957934.309999999</v>
      </c>
      <c r="N61" s="20">
        <f t="shared" si="12"/>
        <v>1667766.65</v>
      </c>
      <c r="O61" s="20">
        <f t="shared" si="12"/>
        <v>1886836.6600000001</v>
      </c>
      <c r="P61" s="20">
        <f t="shared" si="12"/>
        <v>9721681.3100000024</v>
      </c>
      <c r="Q61" s="20">
        <f>SUM(Q51:Q57)</f>
        <v>0</v>
      </c>
      <c r="R61" s="20">
        <f t="shared" si="12"/>
        <v>0</v>
      </c>
      <c r="S61" s="20">
        <f t="shared" si="12"/>
        <v>1124306.9099999999</v>
      </c>
      <c r="U61" s="13"/>
    </row>
    <row r="62" spans="1:21" ht="18.75" customHeight="1" thickTop="1">
      <c r="A62" s="29" t="s">
        <v>29</v>
      </c>
      <c r="B62" s="32">
        <f t="shared" ref="B62:S62" si="13">SUM(B54:B57)</f>
        <v>27309929.829999998</v>
      </c>
      <c r="C62" s="32">
        <f>SUM(C54:C57)</f>
        <v>694320.27</v>
      </c>
      <c r="D62" s="32">
        <f t="shared" si="13"/>
        <v>1644325.03</v>
      </c>
      <c r="E62" s="32">
        <f t="shared" si="13"/>
        <v>2107670.83</v>
      </c>
      <c r="F62" s="32">
        <f t="shared" si="13"/>
        <v>640737.66999999993</v>
      </c>
      <c r="G62" s="32">
        <f t="shared" si="13"/>
        <v>0</v>
      </c>
      <c r="H62" s="32">
        <f t="shared" si="13"/>
        <v>0</v>
      </c>
      <c r="I62" s="32">
        <f t="shared" si="13"/>
        <v>919982.87</v>
      </c>
      <c r="J62" s="32">
        <f t="shared" si="13"/>
        <v>176239.02</v>
      </c>
      <c r="K62" s="32">
        <f t="shared" si="13"/>
        <v>622062.14</v>
      </c>
      <c r="L62" s="32">
        <f t="shared" si="13"/>
        <v>1326056.29</v>
      </c>
      <c r="M62" s="32">
        <f t="shared" si="13"/>
        <v>12085287.339999998</v>
      </c>
      <c r="N62" s="32">
        <f t="shared" si="13"/>
        <v>810547.6399999999</v>
      </c>
      <c r="O62" s="32">
        <f t="shared" si="13"/>
        <v>980932.92999999993</v>
      </c>
      <c r="P62" s="32">
        <f t="shared" si="13"/>
        <v>4673170.8899999997</v>
      </c>
      <c r="Q62" s="32">
        <f>SUM(Q54:Q57)</f>
        <v>0</v>
      </c>
      <c r="R62" s="32">
        <f t="shared" si="13"/>
        <v>0</v>
      </c>
      <c r="S62" s="32">
        <f t="shared" si="13"/>
        <v>628596.91</v>
      </c>
      <c r="U62" s="13"/>
    </row>
    <row r="63" spans="1:21" ht="18" customHeight="1">
      <c r="A63" s="30" t="s">
        <v>28</v>
      </c>
      <c r="B63" s="41">
        <f t="shared" ref="B63:S63" si="14">B62/B61</f>
        <v>0.53712602244000673</v>
      </c>
      <c r="C63" s="41">
        <f t="shared" si="14"/>
        <v>0.46324009284600304</v>
      </c>
      <c r="D63" s="41">
        <f t="shared" si="14"/>
        <v>0.53884971967985018</v>
      </c>
      <c r="E63" s="41">
        <f t="shared" si="14"/>
        <v>1</v>
      </c>
      <c r="F63" s="41">
        <f t="shared" si="14"/>
        <v>0.58055682972450184</v>
      </c>
      <c r="G63" s="41"/>
      <c r="H63" s="41"/>
      <c r="I63" s="41">
        <f t="shared" si="14"/>
        <v>0.57873128705950427</v>
      </c>
      <c r="J63" s="41">
        <f t="shared" si="14"/>
        <v>0.7007251575566853</v>
      </c>
      <c r="K63" s="41">
        <f t="shared" si="14"/>
        <v>0.52723117709977241</v>
      </c>
      <c r="L63" s="41">
        <f t="shared" si="14"/>
        <v>0.49053614134437878</v>
      </c>
      <c r="M63" s="41">
        <f t="shared" si="14"/>
        <v>0.5264100496504992</v>
      </c>
      <c r="N63" s="41">
        <f t="shared" si="14"/>
        <v>0.48600782369643858</v>
      </c>
      <c r="O63" s="41">
        <f t="shared" si="14"/>
        <v>0.51988227216233962</v>
      </c>
      <c r="P63" s="41">
        <f t="shared" si="14"/>
        <v>0.48069575014694638</v>
      </c>
      <c r="Q63" s="41"/>
      <c r="R63" s="41"/>
      <c r="S63" s="41">
        <f t="shared" si="14"/>
        <v>0.55909725752730643</v>
      </c>
      <c r="T63" s="16"/>
      <c r="U63" s="13"/>
    </row>
    <row r="64" spans="1:21">
      <c r="A64" s="7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6"/>
      <c r="U64" s="13"/>
    </row>
    <row r="65" spans="1:21" ht="12.75">
      <c r="A65" s="16" t="s">
        <v>77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6"/>
      <c r="U65" s="13"/>
    </row>
    <row r="66" spans="1:21" ht="51">
      <c r="A66" s="45" t="s">
        <v>79</v>
      </c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6"/>
      <c r="U66" s="13"/>
    </row>
    <row r="67" spans="1:21" ht="12.75">
      <c r="A67" s="45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6"/>
    </row>
    <row r="68" spans="1:21" ht="15">
      <c r="A68" s="3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6"/>
      <c r="U68" s="13"/>
    </row>
    <row r="69" spans="1:21">
      <c r="A69" s="7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6"/>
    </row>
    <row r="70" spans="1:21">
      <c r="A70" s="7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6"/>
    </row>
    <row r="71" spans="1:21" ht="32.25" customHeight="1">
      <c r="A71" s="3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6"/>
    </row>
    <row r="72" spans="1:21">
      <c r="A72" s="7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6"/>
    </row>
    <row r="73" spans="1:21" ht="48" customHeight="1">
      <c r="A73" s="3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6"/>
    </row>
    <row r="74" spans="1:21" ht="15">
      <c r="A74" s="3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6"/>
    </row>
    <row r="75" spans="1:21">
      <c r="A75" s="7"/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6"/>
    </row>
    <row r="76" spans="1:21">
      <c r="A76" s="7"/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6"/>
    </row>
    <row r="77" spans="1:21">
      <c r="A77" s="7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6"/>
    </row>
    <row r="78" spans="1:21" ht="18" customHeight="1">
      <c r="A78" s="7"/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6"/>
    </row>
    <row r="79" spans="1:21">
      <c r="A79" s="7"/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6"/>
    </row>
    <row r="80" spans="1:21">
      <c r="A80" s="7"/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6"/>
    </row>
    <row r="81" spans="1:20">
      <c r="A81" s="7"/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6"/>
    </row>
    <row r="82" spans="1:20">
      <c r="A82" s="7"/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6"/>
    </row>
    <row r="83" spans="1:20">
      <c r="A83" s="7"/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6"/>
    </row>
    <row r="84" spans="1:20">
      <c r="A84" s="7"/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6"/>
    </row>
    <row r="85" spans="1:20">
      <c r="A85" s="7"/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6"/>
    </row>
    <row r="86" spans="1:20">
      <c r="A86" s="7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6"/>
    </row>
    <row r="87" spans="1:20">
      <c r="A87" s="7"/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6"/>
    </row>
    <row r="88" spans="1:20">
      <c r="A88" s="7"/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6"/>
    </row>
    <row r="89" spans="1:20">
      <c r="A89" s="7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6"/>
    </row>
    <row r="90" spans="1:20">
      <c r="A90" s="7"/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6"/>
    </row>
    <row r="91" spans="1:20">
      <c r="A91" s="7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6"/>
    </row>
    <row r="92" spans="1:20">
      <c r="A92" s="7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6"/>
    </row>
    <row r="93" spans="1:20">
      <c r="A93" s="7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6"/>
    </row>
    <row r="94" spans="1:20">
      <c r="A94" s="7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6"/>
    </row>
    <row r="95" spans="1:20">
      <c r="A95" s="7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6"/>
    </row>
    <row r="96" spans="1:20">
      <c r="A96" s="7"/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6"/>
    </row>
    <row r="97" spans="1:20">
      <c r="A97" s="7"/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6"/>
    </row>
    <row r="98" spans="1:20">
      <c r="A98" s="7"/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6"/>
    </row>
  </sheetData>
  <mergeCells count="6">
    <mergeCell ref="A2:S2"/>
    <mergeCell ref="A3:S3"/>
    <mergeCell ref="A4:S4"/>
    <mergeCell ref="A20:S20"/>
    <mergeCell ref="A7:S7"/>
    <mergeCell ref="A15:S15"/>
  </mergeCells>
  <printOptions horizontalCentered="1"/>
  <pageMargins left="0" right="0" top="0.55000000000000004" bottom="0" header="0.3" footer="0.17"/>
  <pageSetup scale="44" fitToWidth="3" pageOrder="overThenDown" orientation="landscape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ROPS 3 Actuals</vt:lpstr>
      <vt:lpstr>'ROPS 3 Actuals'!Print_Area</vt:lpstr>
      <vt:lpstr>'ROPS 3 Actuals'!Print_Titles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S. Orth</dc:creator>
  <cp:lastModifiedBy>lyu1</cp:lastModifiedBy>
  <cp:lastPrinted>2013-01-04T23:49:36Z</cp:lastPrinted>
  <dcterms:created xsi:type="dcterms:W3CDTF">2012-06-02T00:09:38Z</dcterms:created>
  <dcterms:modified xsi:type="dcterms:W3CDTF">2013-01-08T17:43:00Z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