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2" windowWidth="15192" windowHeight="7368"/>
  </bookViews>
  <sheets>
    <sheet name="ROPS Rpt Form" sheetId="7"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Rpt Form'!$A$1:$T$72</definedName>
    <definedName name="_xlnm.Print_Area">#REF!</definedName>
    <definedName name="Print_Area_MI">#REF!</definedName>
    <definedName name="_xlnm.Print_Titles" localSheetId="0">'ROPS Rpt Form'!$A:$B,'ROPS Rpt Form'!$1:$5</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45621"/>
</workbook>
</file>

<file path=xl/calcChain.xml><?xml version="1.0" encoding="utf-8"?>
<calcChain xmlns="http://schemas.openxmlformats.org/spreadsheetml/2006/main">
  <c r="C20" i="7" l="1"/>
  <c r="T48" i="7" l="1"/>
  <c r="S48" i="7"/>
  <c r="Q48" i="7"/>
  <c r="P48" i="7"/>
  <c r="O48" i="7"/>
  <c r="N48" i="7"/>
  <c r="M48" i="7"/>
  <c r="I48" i="7"/>
  <c r="H48" i="7"/>
  <c r="G48" i="7"/>
  <c r="E48" i="7"/>
  <c r="D48" i="7"/>
  <c r="O69" i="7" l="1"/>
  <c r="G18" i="7" l="1"/>
  <c r="K50" i="7" l="1"/>
  <c r="F50" i="7"/>
  <c r="P50" i="7" l="1"/>
  <c r="D50" i="7" l="1"/>
  <c r="P46" i="7" l="1"/>
  <c r="K46" i="7"/>
  <c r="D36" i="7" l="1"/>
  <c r="K12" i="7"/>
  <c r="P56" i="7" l="1"/>
  <c r="F69" i="7"/>
  <c r="E56" i="7"/>
  <c r="F56" i="7"/>
  <c r="G56" i="7"/>
  <c r="H56" i="7"/>
  <c r="I56" i="7"/>
  <c r="J56" i="7"/>
  <c r="K56" i="7"/>
  <c r="L56" i="7"/>
  <c r="M56" i="7"/>
  <c r="N56" i="7"/>
  <c r="O56" i="7"/>
  <c r="Q56" i="7"/>
  <c r="E50" i="7"/>
  <c r="G50" i="7"/>
  <c r="H50" i="7"/>
  <c r="I50" i="7"/>
  <c r="J50" i="7"/>
  <c r="L50" i="7"/>
  <c r="M50" i="7"/>
  <c r="N50" i="7"/>
  <c r="O50" i="7"/>
  <c r="Q50" i="7"/>
  <c r="E46" i="7"/>
  <c r="F46" i="7"/>
  <c r="G46" i="7"/>
  <c r="H46" i="7"/>
  <c r="I46" i="7"/>
  <c r="J46" i="7"/>
  <c r="L46" i="7"/>
  <c r="M46" i="7"/>
  <c r="N46" i="7"/>
  <c r="O46" i="7"/>
  <c r="Q46" i="7"/>
  <c r="E12" i="7"/>
  <c r="F12" i="7"/>
  <c r="G12" i="7"/>
  <c r="H12" i="7"/>
  <c r="I12" i="7"/>
  <c r="J12" i="7"/>
  <c r="L12" i="7"/>
  <c r="M12" i="7"/>
  <c r="N12" i="7"/>
  <c r="O12" i="7"/>
  <c r="P12" i="7"/>
  <c r="F36" i="7" l="1"/>
  <c r="J36" i="7"/>
  <c r="N70" i="7"/>
  <c r="F70" i="7"/>
  <c r="O36" i="7"/>
  <c r="L70" i="7"/>
  <c r="M70" i="7"/>
  <c r="N36" i="7"/>
  <c r="G36" i="7"/>
  <c r="P69" i="7"/>
  <c r="L36" i="7"/>
  <c r="E36" i="7"/>
  <c r="I36" i="7"/>
  <c r="M36" i="7"/>
  <c r="Q36" i="7"/>
  <c r="H70" i="7"/>
  <c r="H36" i="7"/>
  <c r="H69" i="7"/>
  <c r="K36" i="7"/>
  <c r="P36" i="7"/>
  <c r="N69" i="7"/>
  <c r="K70" i="7"/>
  <c r="P70" i="7"/>
  <c r="G70" i="7"/>
  <c r="E69" i="7"/>
  <c r="I69" i="7"/>
  <c r="O70" i="7"/>
  <c r="O71" i="7" s="1"/>
  <c r="I70" i="7"/>
  <c r="E70" i="7"/>
  <c r="C16" i="7"/>
  <c r="G69" i="7"/>
  <c r="M69" i="7"/>
  <c r="K69" i="7"/>
  <c r="L69" i="7"/>
  <c r="C25" i="7"/>
  <c r="E71" i="7" l="1"/>
  <c r="N71" i="7"/>
  <c r="M71" i="7"/>
  <c r="P71" i="7"/>
  <c r="H71" i="7"/>
  <c r="G71" i="7"/>
  <c r="I71" i="7"/>
  <c r="Q69" i="7"/>
  <c r="C34" i="7"/>
  <c r="C26" i="7"/>
  <c r="C29" i="7"/>
  <c r="C30" i="7"/>
  <c r="C33" i="7"/>
  <c r="T69" i="7"/>
  <c r="D69" i="7"/>
  <c r="C68" i="7"/>
  <c r="C67" i="7"/>
  <c r="C66" i="7"/>
  <c r="T70" i="7"/>
  <c r="R70" i="7"/>
  <c r="Q70" i="7"/>
  <c r="D70" i="7"/>
  <c r="T56" i="7"/>
  <c r="S56" i="7"/>
  <c r="R56" i="7"/>
  <c r="D56" i="7"/>
  <c r="C55" i="7"/>
  <c r="C54" i="7"/>
  <c r="T50" i="7"/>
  <c r="S50" i="7"/>
  <c r="R50" i="7"/>
  <c r="C49" i="7"/>
  <c r="C48" i="7"/>
  <c r="T46" i="7"/>
  <c r="S46" i="7"/>
  <c r="R46" i="7"/>
  <c r="D46" i="7"/>
  <c r="C45" i="7"/>
  <c r="C44" i="7"/>
  <c r="C42" i="7"/>
  <c r="C41" i="7"/>
  <c r="C40" i="7"/>
  <c r="T36" i="7"/>
  <c r="R36" i="7"/>
  <c r="C35" i="7"/>
  <c r="C17" i="7"/>
  <c r="T12" i="7"/>
  <c r="S12" i="7"/>
  <c r="R12" i="7"/>
  <c r="Q12" i="7"/>
  <c r="C10" i="7"/>
  <c r="C9" i="7"/>
  <c r="C8" i="7"/>
  <c r="C7" i="7"/>
  <c r="D71" i="7" l="1"/>
  <c r="C56" i="7"/>
  <c r="C50" i="7"/>
  <c r="T71" i="7"/>
  <c r="C46" i="7"/>
  <c r="C11" i="7"/>
  <c r="D12" i="7"/>
  <c r="Q71" i="7"/>
  <c r="C65" i="7"/>
  <c r="R69" i="7"/>
  <c r="C12" i="7" l="1"/>
  <c r="Q18" i="7" l="1"/>
  <c r="N18" i="7"/>
  <c r="O18" i="7"/>
  <c r="S18" i="7"/>
  <c r="F18" i="7"/>
  <c r="E18" i="7"/>
  <c r="N37" i="7" l="1"/>
  <c r="N38" i="7" s="1"/>
  <c r="N51" i="7" s="1"/>
  <c r="E37" i="7"/>
  <c r="E38" i="7" s="1"/>
  <c r="E51" i="7" s="1"/>
  <c r="F37" i="7"/>
  <c r="F38" i="7" s="1"/>
  <c r="Q37" i="7"/>
  <c r="Q38" i="7" s="1"/>
  <c r="Q52" i="7" s="1"/>
  <c r="Q57" i="7" s="1"/>
  <c r="O37" i="7"/>
  <c r="O38" i="7" s="1"/>
  <c r="I18" i="7"/>
  <c r="D18" i="7"/>
  <c r="P18" i="7"/>
  <c r="T18" i="7"/>
  <c r="K18" i="7"/>
  <c r="R18" i="7"/>
  <c r="H18" i="7"/>
  <c r="J18" i="7"/>
  <c r="L18" i="7"/>
  <c r="M18" i="7"/>
  <c r="N52" i="7" l="1"/>
  <c r="N57" i="7" s="1"/>
  <c r="Q51" i="7"/>
  <c r="E52" i="7"/>
  <c r="E57" i="7" s="1"/>
  <c r="F51" i="7"/>
  <c r="O51" i="7"/>
  <c r="M37" i="7"/>
  <c r="M38" i="7" s="1"/>
  <c r="M52" i="7" s="1"/>
  <c r="M57" i="7" s="1"/>
  <c r="J37" i="7"/>
  <c r="J38" i="7" s="1"/>
  <c r="J52" i="7" s="1"/>
  <c r="J57" i="7" s="1"/>
  <c r="H37" i="7"/>
  <c r="H38" i="7" s="1"/>
  <c r="H52" i="7" s="1"/>
  <c r="H57" i="7" s="1"/>
  <c r="G37" i="7"/>
  <c r="G38" i="7" s="1"/>
  <c r="G52" i="7" s="1"/>
  <c r="G57" i="7" s="1"/>
  <c r="P37" i="7"/>
  <c r="P38" i="7" s="1"/>
  <c r="P51" i="7" s="1"/>
  <c r="L37" i="7"/>
  <c r="L38" i="7" s="1"/>
  <c r="L51" i="7" s="1"/>
  <c r="K37" i="7"/>
  <c r="K38" i="7" s="1"/>
  <c r="K52" i="7" s="1"/>
  <c r="K57" i="7" s="1"/>
  <c r="F52" i="7"/>
  <c r="F57" i="7" s="1"/>
  <c r="I37" i="7"/>
  <c r="I38" i="7" s="1"/>
  <c r="R37" i="7"/>
  <c r="R38" i="7" s="1"/>
  <c r="T37" i="7"/>
  <c r="T38" i="7" s="1"/>
  <c r="T51" i="7" s="1"/>
  <c r="O52" i="7"/>
  <c r="O57" i="7" s="1"/>
  <c r="C15" i="7"/>
  <c r="D37" i="7"/>
  <c r="C18" i="7"/>
  <c r="J51" i="7" l="1"/>
  <c r="T52" i="7"/>
  <c r="T57" i="7" s="1"/>
  <c r="H51" i="7"/>
  <c r="L52" i="7"/>
  <c r="L57" i="7" s="1"/>
  <c r="M51" i="7"/>
  <c r="R51" i="7"/>
  <c r="I52" i="7"/>
  <c r="I57" i="7" s="1"/>
  <c r="K51" i="7"/>
  <c r="P52" i="7"/>
  <c r="P57" i="7" s="1"/>
  <c r="G51" i="7"/>
  <c r="R52" i="7"/>
  <c r="R57" i="7" s="1"/>
  <c r="I51" i="7"/>
  <c r="D38" i="7"/>
  <c r="D51" i="7" l="1"/>
  <c r="D52" i="7"/>
  <c r="D57" i="7" s="1"/>
  <c r="J70" i="7" l="1"/>
  <c r="J69" i="7"/>
  <c r="J71" i="7" l="1"/>
  <c r="C27" i="7" l="1"/>
  <c r="C21" i="7" l="1"/>
  <c r="C28" i="7"/>
  <c r="C22" i="7" l="1"/>
  <c r="C23" i="7" l="1"/>
  <c r="C31" i="7" l="1"/>
  <c r="C24" i="7"/>
  <c r="C32" i="7" l="1"/>
  <c r="S36" i="7"/>
  <c r="C36" i="7" s="1"/>
  <c r="C64" i="7"/>
  <c r="C63" i="7"/>
  <c r="S70" i="7" l="1"/>
  <c r="C62" i="7"/>
  <c r="C59" i="7"/>
  <c r="S37" i="7"/>
  <c r="C61" i="7"/>
  <c r="C60" i="7"/>
  <c r="S69" i="7" l="1"/>
  <c r="C69" i="7" s="1"/>
  <c r="S38" i="7"/>
  <c r="C37" i="7"/>
  <c r="C70" i="7"/>
  <c r="C71" i="7" s="1"/>
  <c r="S71" i="7" l="1"/>
  <c r="S51" i="7"/>
  <c r="C51" i="7" s="1"/>
  <c r="S52" i="7"/>
  <c r="C38" i="7"/>
  <c r="S57" i="7" l="1"/>
  <c r="C52" i="7"/>
  <c r="C57" i="7" l="1"/>
</calcChain>
</file>

<file path=xl/sharedStrings.xml><?xml version="1.0" encoding="utf-8"?>
<sst xmlns="http://schemas.openxmlformats.org/spreadsheetml/2006/main" count="92" uniqueCount="91">
  <si>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</si>
  <si>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</si>
  <si>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</si>
  <si>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</si>
  <si>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</si>
  <si>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</si>
  <si>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</si>
  <si>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</si>
  <si>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</si>
  <si>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</si>
  <si>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</si>
  <si>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</si>
  <si>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</si>
  <si>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Countywide Totals</t>
  </si>
  <si>
    <t>Cities</t>
  </si>
  <si>
    <t>K-12 Schools</t>
  </si>
  <si>
    <t xml:space="preserve">Community Colleges  </t>
  </si>
  <si>
    <t>ERAF - K-12</t>
  </si>
  <si>
    <t>ERAF - Community Colleges</t>
  </si>
  <si>
    <t>ERAF - County Offices of Education</t>
  </si>
  <si>
    <t>Special Districts</t>
  </si>
  <si>
    <t>Percentage of Residual Distributions to K-14 Schools</t>
  </si>
  <si>
    <t>SB 2557 Administration Fees</t>
  </si>
  <si>
    <t>Penalty Assessments</t>
  </si>
  <si>
    <t>Education Revenue Augmentation Fund (ERAF)</t>
  </si>
  <si>
    <t>Interest Earnings/Other</t>
  </si>
  <si>
    <t>Administrative Distributions-</t>
  </si>
  <si>
    <t>Administrative Fees to CAC</t>
  </si>
  <si>
    <t xml:space="preserve">Comments: </t>
  </si>
  <si>
    <t xml:space="preserve">Title of Former Redevelopment Agency: </t>
  </si>
  <si>
    <t>Line #</t>
  </si>
  <si>
    <t>County : San Diego</t>
  </si>
  <si>
    <t xml:space="preserve"> Carlsbad RDA </t>
  </si>
  <si>
    <t xml:space="preserve"> Chula Vista RDA </t>
  </si>
  <si>
    <t xml:space="preserve"> El Cajon RDA </t>
  </si>
  <si>
    <t xml:space="preserve"> Escondido RDA </t>
  </si>
  <si>
    <t xml:space="preserve"> Imperial Beach RDA </t>
  </si>
  <si>
    <t xml:space="preserve"> Lemon Grove RDA </t>
  </si>
  <si>
    <t xml:space="preserve"> National City RDA </t>
  </si>
  <si>
    <t xml:space="preserve"> City of 
San Diego RDA </t>
  </si>
  <si>
    <t xml:space="preserve"> San Marcos RDA </t>
  </si>
  <si>
    <t xml:space="preserve"> Santee RDA </t>
  </si>
  <si>
    <t xml:space="preserve"> Poway RDA </t>
  </si>
  <si>
    <t xml:space="preserve"> Solana Beach RDA </t>
  </si>
  <si>
    <t xml:space="preserve"> Vista RDA </t>
  </si>
  <si>
    <t xml:space="preserve"> County of 
San Diego RDA </t>
  </si>
  <si>
    <t>K-12 School Passthrough Payments - (H&amp;S Code 33401)</t>
  </si>
  <si>
    <t>Community College Passthrough Payments - (H&amp;S Code 33401)</t>
  </si>
  <si>
    <t>County Office of Education - (H&amp;S Code 33401)</t>
  </si>
  <si>
    <t>K-12 School Passthrough Payments - (H&amp;S Code 33676)</t>
  </si>
  <si>
    <t>Community College Passthrough Payments - (H&amp;S Code 33676)</t>
  </si>
  <si>
    <t>County Office of Education - (H&amp;S Code 33676)</t>
  </si>
  <si>
    <t>Coronado RDA</t>
  </si>
  <si>
    <t>La Mesa RDA</t>
  </si>
  <si>
    <t xml:space="preserve"> Oceanside RDA</t>
  </si>
  <si>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</si>
  <si>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 xml:space="preserve">RPTTF Deposits - </t>
    </r>
    <r>
      <rPr>
        <sz val="10"/>
        <rFont val="Arial"/>
        <family val="2"/>
      </rPr>
      <t>Entering the deposits by source is optional.</t>
    </r>
  </si>
  <si>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</si>
  <si>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</si>
  <si>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</si>
  <si>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Total Administrative Distributions (sum of lines 10:12)</t>
  </si>
  <si>
    <t xml:space="preserve">Non-Admin EOs </t>
  </si>
  <si>
    <t>Admin EOs</t>
  </si>
  <si>
    <t xml:space="preserve">Less PPAs - Amount should be entered as a negative number. </t>
  </si>
  <si>
    <t>Less RPTTF Withholding - Amounts should be entered as a negative number:</t>
  </si>
  <si>
    <t xml:space="preserve">LMIHF </t>
  </si>
  <si>
    <t>OFA</t>
  </si>
  <si>
    <t xml:space="preserve">Admin EOs </t>
  </si>
  <si>
    <t>Formula check to determine whether the lesser of the total Finance approved RPTTF or the total RPTTF balance available to fund EOs was allocated to the SA. Please explain all amounts shown in the comments section.</t>
  </si>
  <si>
    <t>LMIHF</t>
  </si>
  <si>
    <t xml:space="preserve">OFA </t>
  </si>
  <si>
    <t>Total Administrative and Passthrough Distributions (sum of lines 13 and 31)</t>
  </si>
  <si>
    <t>Total Passthrough Distributions (sum of lines 15:30)</t>
  </si>
  <si>
    <t>Total RPTTF Balance Available to Fund Successor Agency (SA) Enforceable Obligations (EOs)  (line 6 - 32)</t>
  </si>
  <si>
    <r>
      <t xml:space="preserve">Less RPTTF Withholdings - </t>
    </r>
    <r>
      <rPr>
        <sz val="10"/>
        <rFont val="Arial"/>
        <family val="2"/>
      </rPr>
      <t xml:space="preserve">The following withheld amounts should be reported on the respective LMIHF and OFA actuals reports and distributed to the affected taxing entities (ATEs) accordingly. In addition, the amounts should be entered as a negative number. Note that the amounts on lines 49 and 50 should be equal to or less than the amounts on 39 and 40. </t>
    </r>
  </si>
  <si>
    <t>Total Actual RPTTF Withholdings (sum of lines 49 and 50)</t>
  </si>
  <si>
    <r>
      <t xml:space="preserve">RPTTF Distributions to ATEs - </t>
    </r>
    <r>
      <rPr>
        <sz val="10"/>
        <rFont val="Arial"/>
        <family val="2"/>
      </rPr>
      <t>Payments pursuant to H&amp;S Section 34183(a)(4). Include the effect of "haircutting" pursuant to H&amp;S Section 34188. Note that the totals on lines 52 and 64 need to match. Positive or negative amounts shown on line 46 should be considered and/or corrected before the funds shown on line 46 are distributed to the ATEs.</t>
    </r>
  </si>
  <si>
    <t>Total ERAF - Please break out the ERAF amounts into the following categories if possible. (sum of lines 61:63)</t>
  </si>
  <si>
    <r>
      <t xml:space="preserve">Total RPTTF Distributions to ATEs (sum of lines 54:60) - </t>
    </r>
    <r>
      <rPr>
        <sz val="10"/>
        <rFont val="Arial"/>
        <family val="2"/>
      </rPr>
      <t>Total residual distributions must equal the total residual balance as shown on line 52.</t>
    </r>
  </si>
  <si>
    <t>Total Residual Distributions to K-14 Schools (sum of lines 57:60):</t>
  </si>
  <si>
    <t>SCO Invoices for Audit and Oversight - Funding should only be allocated for this purpose when there is sufficient RPTTF to fully fund the approved enforceable obligations as shown on line 41.</t>
  </si>
  <si>
    <r>
      <t>Allocation Period:</t>
    </r>
    <r>
      <rPr>
        <sz val="10"/>
        <rFont val="Arial"/>
        <family val="2"/>
      </rPr>
      <t xml:space="preserve"> July 2014 - December 2014</t>
    </r>
  </si>
  <si>
    <r>
      <rPr>
        <b/>
        <i/>
        <sz val="10"/>
        <color rgb="FFFF0000"/>
        <rFont val="Arial"/>
        <family val="2"/>
      </rPr>
      <t>Estimated</t>
    </r>
    <r>
      <rPr>
        <b/>
        <sz val="10"/>
        <rFont val="Arial"/>
        <family val="2"/>
      </rPr>
      <t xml:space="preserve"> ROPS Redevelopment Property Tax Trust Fund (RPTTF) Allocation Cycle:</t>
    </r>
    <r>
      <rPr>
        <sz val="10"/>
        <rFont val="Arial"/>
        <family val="2"/>
      </rPr>
      <t xml:space="preserve"> 14-15A</t>
    </r>
  </si>
  <si>
    <t xml:space="preserve">Net ROPS 14-15 and DDR Withholding RPTTF Balance Available for Distribution to ATEs (line 33 - 45) </t>
  </si>
  <si>
    <r>
      <t xml:space="preserve">Total ROPS 14-15A Only RPTTF Balance Available for Distribution to ATEs (line 47 + 51) - </t>
    </r>
    <r>
      <rPr>
        <sz val="10"/>
        <rFont val="Arial"/>
        <family val="2"/>
      </rPr>
      <t xml:space="preserve">Excludes RPTTF withholding residuals paid to the ATEs as shown on line 51. </t>
    </r>
  </si>
  <si>
    <r>
      <t>RPTTF for Distribution</t>
    </r>
    <r>
      <rPr>
        <sz val="10"/>
        <rFont val="Arial"/>
        <family val="2"/>
      </rPr>
      <t xml:space="preserve"> - Include the total RPTTF for SA non-admin and admin costs, and prior period adjustments (PPAs), which can be found on the ROPS determination or ROPS meet-and-confer letters issued by Finance. </t>
    </r>
    <r>
      <rPr>
        <b/>
        <sz val="10"/>
        <rFont val="Arial"/>
        <family val="2"/>
      </rPr>
      <t>RPTTF Withholdings</t>
    </r>
    <r>
      <rPr>
        <sz val="10"/>
        <rFont val="Arial"/>
        <family val="2"/>
      </rPr>
      <t xml:space="preserve"> - If you receive a RPTTF withholding letter from Finance, you will include the withholding amounts by Due Diligence Review (DDR) process, as indicated in the letter, on lines 39 and 40. Note that CACs should first apply the withholding to the Low and Moderate Income Housing Fund (LMIHF) balance and then apply the remaining withholding to the Other Funds and Assets (OFA) balance. Also note that the following withheld amounts should be reported on the respective LMIHF and OFA actuals reports and distributed to the affected taxing entities (ATEs) accordingly.</t>
    </r>
  </si>
  <si>
    <t>ROPS RPTTF Funding Requested by SA (sum of lines 35:40)</t>
  </si>
  <si>
    <r>
      <t>CAC</t>
    </r>
    <r>
      <rPr>
        <b/>
        <i/>
        <sz val="10"/>
        <color rgb="FFFF0000"/>
        <rFont val="Arial"/>
        <family val="2"/>
      </rPr>
      <t xml:space="preserve"> </t>
    </r>
    <r>
      <rPr>
        <b/>
        <sz val="10"/>
        <rFont val="Arial"/>
        <family val="2"/>
      </rPr>
      <t xml:space="preserve">Distribution for ROPS RPTTF- </t>
    </r>
    <r>
      <rPr>
        <sz val="10"/>
        <rFont val="Arial"/>
        <family val="2"/>
      </rPr>
      <t xml:space="preserve">CACs should first apply the negative PPA and RPTTF withholding amounts to the non-admin distributions and then apply the balances to the admin distributions if necessary. </t>
    </r>
  </si>
  <si>
    <t>(1) The total distribution to SA is subject to change depending upon the total RPTTF balance available to fund Enforceable Obligations and the Department of Finance's approved maximum amount.</t>
  </si>
  <si>
    <t xml:space="preserve">Passthrough Distributions- </t>
  </si>
  <si>
    <r>
      <rPr>
        <b/>
        <i/>
        <sz val="10"/>
        <color rgb="FFFF0000"/>
        <rFont val="Arial"/>
        <family val="2"/>
      </rPr>
      <t>Estimated</t>
    </r>
    <r>
      <rPr>
        <b/>
        <sz val="10"/>
        <rFont val="Arial"/>
        <family val="2"/>
      </rPr>
      <t xml:space="preserve"> Total CAC Distributed RPTTF for SA EOs (sum of lines 43 and 44) </t>
    </r>
    <r>
      <rPr>
        <b/>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</si>
</sst>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_(* \(#,##0.00\);_(* &quot;-&quot;_);_(@_)"/>
  </numFmts>
  <fonts count="12" x14ac:knownFonts="1">
    <font>
      <sz val="11"/>
      <color theme="1"/>
      <name val="Calibri"/>
      <family val="2"/>
      <scheme val="minor"/>
    </font>
    <font>
      <sz val="10"/>
      <name val="Arial"/>
      <family val="2"/>
    </font>
    <font>
      <b/>
      <sz val="10"/>
      <name val="Arial"/>
      <family val="2"/>
    </font>
    <font>
      <b/>
      <sz val="12"/>
      <name val="Arial"/>
      <family val="2"/>
    </font>
    <font>
      <sz val="11"/>
      <color theme="1"/>
      <name val="Calibri"/>
      <family val="2"/>
      <scheme val="minor"/>
    </font>
    <font>
      <sz val="10"/>
      <color rgb="FFC00000"/>
      <name val="Arial"/>
      <family val="2"/>
    </font>
    <font>
      <sz val="11"/>
      <color theme="1"/>
      <name val="Arial"/>
      <family val="2"/>
    </font>
    <font>
      <u/>
      <sz val="10"/>
      <color indexed="12"/>
      <name val="Arial"/>
      <family val="2"/>
    </font>
    <font>
      <b/>
      <i/>
      <sz val="10"/>
      <color rgb="FFFF0000"/>
      <name val="Arial"/>
      <family val="2"/>
    </font>
    <font>
      <sz val="12"/>
      <color theme="1"/>
      <name val="Calibri"/>
      <family val="2"/>
      <scheme val="minor"/>
    </font>
    <font>
      <b/>
      <vertAlign val="superscript"/>
      <sz val="10"/>
      <name val="Arial"/>
      <family val="2"/>
    </font>
    <font>
      <sz val="10"/>
      <color theme="1"/>
      <name val="Arial"/>
      <family val="2"/>
    </font>
  </fonts>
  <fills count="10">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0" tint="-0.14999847407452621"/>
        <bgColor indexed="64"/>
      </patternFill>
    </fill>
  </fills>
  <borders count="5">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7">
    <xf numFmtId="0" fontId="0" fillId="0" borderId="0"/>
    <xf numFmtId="43" fontId="4" fillId="0" borderId="0" applyFont="0" applyFill="0" applyBorder="0" applyAlignment="0" applyProtection="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43" fontId="9" fillId="0" borderId="0" applyFont="0" applyFill="0" applyBorder="0" applyAlignment="0" applyProtection="0"/>
    <xf numFmtId="44" fontId="9" fillId="0" borderId="0" applyFont="0" applyFill="0" applyBorder="0" applyAlignment="0" applyProtection="0"/>
    <xf numFmtId="39" fontId="1" fillId="0" borderId="0"/>
    <xf numFmtId="39" fontId="1" fillId="0" borderId="0"/>
    <xf numFmtId="39" fontId="1" fillId="0" borderId="0"/>
    <xf numFmtId="0" fontId="4" fillId="0" borderId="0"/>
    <xf numFmtId="0" fontId="9" fillId="0" borderId="0"/>
    <xf numFmtId="0" fontId="9" fillId="0" borderId="0"/>
    <xf numFmtId="0" fontId="9" fillId="0" borderId="0"/>
    <xf numFmtId="0" fontId="4" fillId="0" borderId="0"/>
    <xf numFmtId="43" fontId="4" fillId="0" borderId="0" applyFont="0" applyFill="0" applyBorder="0" applyAlignment="0" applyProtection="0"/>
  </cellStyleXfs>
  <cellXfs count="67">
    <xf numFmtId="0" fontId="0" fillId="0" borderId="0" xfId="0"/>
    <xf numFmtId="0" fontId="1" fillId="0" borderId="0" xfId="0" applyFont="1" applyAlignment="1"/>
    <xf numFmtId="41" fontId="2" fillId="0" borderId="0" xfId="0" applyNumberFormat="1" applyFont="1" applyFill="1" applyBorder="1" applyAlignment="1"/>
    <xf numFmtId="41" fontId="1" fillId="0" borderId="0" xfId="0" applyNumberFormat="1" applyFont="1" applyFill="1" applyBorder="1" applyAlignment="1"/>
    <xf numFmtId="41" fontId="1" fillId="0" borderId="0" xfId="1" applyNumberFormat="1" applyFont="1" applyFill="1" applyBorder="1" applyAlignment="1"/>
    <xf numFmtId="0" fontId="1" fillId="0" borderId="0" xfId="0" applyFont="1" applyFill="1" applyAlignment="1"/>
    <xf numFmtId="0" fontId="1" fillId="0" borderId="0" xfId="0" applyFont="1" applyFill="1" applyBorder="1" applyAlignment="1"/>
    <xf numFmtId="41" fontId="2" fillId="0" borderId="0" xfId="0" applyNumberFormat="1" applyFont="1" applyBorder="1" applyAlignment="1"/>
    <xf numFmtId="41" fontId="1" fillId="0" borderId="0" xfId="0" applyNumberFormat="1" applyFont="1" applyBorder="1" applyAlignment="1"/>
    <xf numFmtId="41" fontId="2" fillId="2" borderId="1" xfId="1" applyNumberFormat="1" applyFont="1" applyFill="1" applyBorder="1" applyAlignment="1"/>
    <xf numFmtId="41" fontId="2" fillId="3" borderId="1" xfId="0" applyNumberFormat="1" applyFont="1" applyFill="1" applyBorder="1" applyAlignment="1"/>
    <xf numFmtId="41" fontId="1" fillId="4" borderId="2" xfId="1" applyNumberFormat="1" applyFont="1" applyFill="1" applyBorder="1" applyAlignment="1"/>
    <xf numFmtId="41" fontId="2" fillId="2" borderId="2" xfId="1" applyNumberFormat="1" applyFont="1" applyFill="1" applyBorder="1" applyAlignment="1"/>
    <xf numFmtId="41" fontId="2" fillId="5" borderId="1" xfId="1" applyNumberFormat="1" applyFont="1" applyFill="1" applyBorder="1" applyAlignment="1"/>
    <xf numFmtId="41" fontId="1" fillId="6" borderId="2" xfId="1" applyNumberFormat="1" applyFont="1" applyFill="1" applyBorder="1" applyAlignment="1"/>
    <xf numFmtId="41" fontId="2" fillId="7" borderId="1" xfId="1" applyNumberFormat="1" applyFont="1" applyFill="1" applyBorder="1" applyAlignment="1"/>
    <xf numFmtId="41" fontId="1" fillId="8" borderId="0" xfId="1" applyNumberFormat="1" applyFont="1" applyFill="1" applyBorder="1" applyAlignment="1"/>
    <xf numFmtId="165" fontId="1" fillId="8" borderId="2" xfId="1" applyNumberFormat="1" applyFont="1" applyFill="1" applyBorder="1" applyAlignment="1"/>
    <xf numFmtId="41" fontId="2" fillId="5" borderId="2" xfId="1" applyNumberFormat="1" applyFont="1" applyFill="1" applyBorder="1" applyAlignment="1"/>
    <xf numFmtId="41" fontId="2" fillId="7" borderId="2" xfId="1" applyNumberFormat="1" applyFont="1" applyFill="1" applyBorder="1" applyAlignment="1"/>
    <xf numFmtId="0" fontId="2" fillId="0" borderId="0" xfId="0" applyFont="1" applyFill="1" applyAlignment="1"/>
    <xf numFmtId="41" fontId="2" fillId="0" borderId="0" xfId="0" applyNumberFormat="1" applyFont="1" applyFill="1" applyAlignment="1"/>
    <xf numFmtId="0" fontId="1" fillId="0" borderId="0" xfId="0" applyFont="1" applyFill="1" applyAlignment="1">
      <alignment horizontal="left" indent="2"/>
    </xf>
    <xf numFmtId="41" fontId="1" fillId="0" borderId="0" xfId="0" applyNumberFormat="1" applyFont="1" applyFill="1" applyAlignment="1">
      <alignment horizontal="left" wrapText="1"/>
    </xf>
    <xf numFmtId="0" fontId="1" fillId="0" borderId="0" xfId="0" applyFont="1" applyFill="1" applyBorder="1" applyAlignment="1">
      <alignment horizontal="left" wrapText="1" indent="2"/>
    </xf>
    <xf numFmtId="49" fontId="5" fillId="0" borderId="0" xfId="1" applyNumberFormat="1" applyFont="1" applyFill="1" applyBorder="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1" fillId="0" borderId="0" xfId="0" applyNumberFormat="1" applyFont="1" applyFill="1" applyBorder="1" applyAlignment="1">
      <alignment horizontal="center"/>
    </xf>
    <xf numFmtId="41" fontId="2" fillId="0" borderId="3" xfId="0" applyNumberFormat="1" applyFont="1" applyBorder="1" applyAlignment="1"/>
    <xf numFmtId="41" fontId="1" fillId="0" borderId="0" xfId="0" applyNumberFormat="1" applyFont="1" applyFill="1" applyBorder="1" applyAlignment="1">
      <alignment horizontal="center"/>
    </xf>
    <xf numFmtId="37" fontId="1" fillId="0" borderId="0" xfId="15" applyNumberFormat="1" applyFont="1" applyFill="1" applyBorder="1" applyAlignment="1"/>
    <xf numFmtId="164" fontId="11" fillId="0" borderId="0" xfId="1" applyNumberFormat="1" applyFont="1"/>
    <xf numFmtId="164" fontId="11" fillId="0" borderId="0" xfId="0" applyNumberFormat="1" applyFont="1"/>
    <xf numFmtId="0" fontId="5" fillId="0" borderId="0" xfId="1" applyNumberFormat="1" applyFont="1" applyFill="1" applyBorder="1" applyAlignment="1">
      <alignment horizontal="left" vertical="top"/>
    </xf>
    <xf numFmtId="41" fontId="1" fillId="0" borderId="0" xfId="0" applyNumberFormat="1" applyFont="1" applyFill="1" applyBorder="1" applyAlignment="1">
      <alignment horizontal="center" wrapText="1"/>
    </xf>
    <xf numFmtId="0" fontId="2" fillId="3" borderId="2" xfId="0" applyFont="1" applyFill="1" applyBorder="1" applyAlignment="1"/>
    <xf numFmtId="0" fontId="1" fillId="9" borderId="0" xfId="0" applyFont="1" applyFill="1" applyAlignment="1"/>
    <xf numFmtId="0" fontId="5" fillId="0" borderId="0" xfId="0" applyFont="1" applyFill="1" applyBorder="1" applyAlignment="1">
      <alignment horizontal="left" vertical="top" wrapText="1"/>
    </xf>
    <xf numFmtId="41" fontId="2" fillId="7" borderId="2" xfId="0" applyNumberFormat="1" applyFont="1" applyFill="1" applyBorder="1" applyAlignment="1">
      <alignment horizontal="left"/>
    </xf>
    <xf numFmtId="41" fontId="2" fillId="0" borderId="4" xfId="0" applyNumberFormat="1" applyFont="1" applyFill="1" applyBorder="1" applyAlignment="1">
      <alignment wrapText="1"/>
    </xf>
    <xf numFmtId="41" fontId="1" fillId="0" borderId="0" xfId="0" applyNumberFormat="1" applyFont="1" applyFill="1" applyAlignment="1">
      <alignment horizontal="left" indent="2"/>
    </xf>
    <xf numFmtId="41" fontId="1" fillId="0" borderId="0" xfId="16" applyNumberFormat="1" applyFont="1" applyFill="1" applyBorder="1" applyAlignment="1"/>
    <xf numFmtId="41" fontId="11" fillId="0" borderId="0" xfId="0" applyNumberFormat="1" applyFont="1"/>
    <xf numFmtId="41" fontId="1" fillId="0" borderId="0" xfId="0" applyNumberFormat="1" applyFont="1" applyFill="1" applyAlignment="1">
      <alignment horizontal="left" wrapText="1" indent="2"/>
    </xf>
    <xf numFmtId="41" fontId="1" fillId="0" borderId="0" xfId="0" applyNumberFormat="1" applyFont="1" applyFill="1" applyAlignment="1">
      <alignment horizontal="left"/>
    </xf>
    <xf numFmtId="41" fontId="2" fillId="0" borderId="0" xfId="0" applyNumberFormat="1" applyFont="1" applyFill="1" applyAlignment="1">
      <alignment wrapText="1"/>
    </xf>
    <xf numFmtId="41" fontId="1" fillId="7" borderId="1" xfId="1" applyNumberFormat="1" applyFont="1" applyFill="1" applyBorder="1" applyAlignment="1"/>
    <xf numFmtId="41" fontId="2" fillId="5" borderId="2" xfId="0" applyNumberFormat="1" applyFont="1" applyFill="1" applyBorder="1" applyAlignment="1">
      <alignment horizontal="left" wrapText="1"/>
    </xf>
    <xf numFmtId="41" fontId="1" fillId="0" borderId="0" xfId="0" applyNumberFormat="1" applyFont="1" applyFill="1" applyAlignment="1">
      <alignment horizontal="left" wrapText="1" indent="4"/>
    </xf>
    <xf numFmtId="41" fontId="5" fillId="0" borderId="0" xfId="0" applyNumberFormat="1" applyFont="1" applyFill="1" applyAlignment="1">
      <alignment horizontal="left" wrapText="1"/>
    </xf>
    <xf numFmtId="41" fontId="2" fillId="2" borderId="2" xfId="0" applyNumberFormat="1" applyFont="1" applyFill="1" applyBorder="1" applyAlignment="1">
      <alignment wrapText="1"/>
    </xf>
    <xf numFmtId="41" fontId="1" fillId="8" borderId="2" xfId="0" applyNumberFormat="1" applyFont="1" applyFill="1" applyBorder="1" applyAlignment="1">
      <alignment horizontal="left" wrapText="1"/>
    </xf>
    <xf numFmtId="41" fontId="1" fillId="0" borderId="0" xfId="0" applyNumberFormat="1" applyFont="1" applyAlignment="1">
      <alignment horizontal="left" wrapText="1" indent="2"/>
    </xf>
    <xf numFmtId="41" fontId="1" fillId="0" borderId="0" xfId="0" applyNumberFormat="1" applyFont="1" applyFill="1" applyAlignment="1">
      <alignment horizontal="left" indent="4"/>
    </xf>
    <xf numFmtId="41" fontId="2" fillId="2" borderId="1" xfId="1" applyNumberFormat="1" applyFont="1" applyFill="1" applyBorder="1" applyAlignment="1">
      <alignment wrapText="1"/>
    </xf>
    <xf numFmtId="0" fontId="2" fillId="5" borderId="1" xfId="1" applyNumberFormat="1" applyFont="1" applyFill="1" applyBorder="1" applyAlignment="1"/>
    <xf numFmtId="166" fontId="1" fillId="0" borderId="0" xfId="1" applyNumberFormat="1" applyFont="1" applyFill="1" applyBorder="1" applyAlignment="1"/>
    <xf numFmtId="0" fontId="1" fillId="0" borderId="0" xfId="0" applyFont="1" applyFill="1" applyBorder="1" applyAlignment="1">
      <alignment horizontal="left" vertical="top" wrapText="1"/>
    </xf>
    <xf numFmtId="0" fontId="2" fillId="0" borderId="4" xfId="0" applyNumberFormat="1" applyFont="1" applyFill="1" applyBorder="1" applyAlignment="1">
      <alignment horizontal="left" wrapText="1"/>
    </xf>
    <xf numFmtId="41" fontId="2" fillId="0" borderId="4" xfId="0" applyNumberFormat="1" applyFont="1" applyFill="1" applyBorder="1" applyAlignment="1">
      <alignment horizontal="left" wrapText="1"/>
    </xf>
    <xf numFmtId="41" fontId="2" fillId="0" borderId="0" xfId="0" applyNumberFormat="1" applyFont="1" applyFill="1" applyAlignment="1">
      <alignment horizontal="left" wrapText="1"/>
    </xf>
    <xf numFmtId="0" fontId="2" fillId="0" borderId="0" xfId="0" applyNumberFormat="1" applyFont="1" applyFill="1" applyAlignment="1">
      <alignment horizontal="left" wrapText="1"/>
    </xf>
    <xf numFmtId="41" fontId="2" fillId="0" borderId="0" xfId="0" applyNumberFormat="1" applyFont="1" applyFill="1" applyAlignment="1">
      <alignment horizontal="left"/>
    </xf>
    <xf numFmtId="0" fontId="1" fillId="0" borderId="0" xfId="0" applyFont="1" applyAlignment="1">
      <alignment horizontal="center" wrapText="1"/>
    </xf>
    <xf numFmtId="0" fontId="2" fillId="0" borderId="0" xfId="0" applyFont="1" applyAlignment="1">
      <alignment horizontal="left"/>
    </xf>
    <xf numFmtId="0" fontId="2" fillId="0" borderId="0" xfId="0" applyFont="1" applyFill="1" applyAlignment="1">
      <alignment horizontal="left"/>
    </xf>
  </cellXfs>
  <cellStyles count="17">
    <cellStyle name="Comma" xfId="1" builtinId="3"/>
    <cellStyle name="Comma 2" xfId="6"/>
    <cellStyle name="Comma 3 2" xfId="16"/>
    <cellStyle name="Currency 2" xfId="7"/>
    <cellStyle name="Hyperlink 2" xfId="4"/>
    <cellStyle name="Normal" xfId="0" builtinId="0"/>
    <cellStyle name="Normal 10 2" xfId="15"/>
    <cellStyle name="Normal 2" xfId="2"/>
    <cellStyle name="Normal 2 2" xfId="9"/>
    <cellStyle name="Normal 2 3" xfId="8"/>
    <cellStyle name="Normal 2_ROPS for Example 2.03.12_ Draft" xfId="10"/>
    <cellStyle name="Normal 3" xfId="3"/>
    <cellStyle name="Normal 3 2" xfId="11"/>
    <cellStyle name="Normal 4" xfId="5"/>
    <cellStyle name="Normal 5" xfId="12"/>
    <cellStyle name="Normal 6" xfId="13"/>
    <cellStyle name="Normal 7" xfId="1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86"/>
  <sheetViews>
    <sheetView tabSelected="1" view="pageBreakPreview" zoomScale="55" zoomScaleNormal="70" zoomScaleSheetLayoutView="55" workbookViewId="0">
      <pane xSplit="2" ySplit="5" topLeftCell="C56" activePane="bottomRight" state="frozen"/>
      <selection activeCell="D81" sqref="D81"/>
      <selection pane="topRight" activeCell="D81" sqref="D81"/>
      <selection pane="bottomLeft" activeCell="D81" sqref="D81"/>
      <selection pane="bottomRight" activeCell="E91" sqref="E91"/>
    </sheetView>
  </sheetViews>
  <sheetFormatPr defaultColWidth="9.109375" defaultRowHeight="13.2" x14ac:dyDescent="0.25"/>
  <cols>
    <col min="1" max="1" width="7.33203125" style="26" customWidth="1"/>
    <col min="2" max="2" width="97.88671875" style="5" customWidth="1"/>
    <col min="3" max="3" width="21.33203125" style="7" bestFit="1" customWidth="1"/>
    <col min="4" max="14" width="18.6640625" style="8" customWidth="1"/>
    <col min="15" max="16" width="18.77734375" style="8" customWidth="1"/>
    <col min="17" max="20" width="18.6640625" style="8" customWidth="1"/>
    <col min="21" max="21" width="3.6640625" style="1" customWidth="1"/>
    <col min="22" max="248" width="9.109375" style="1"/>
    <col min="249" max="249" width="7.33203125" style="1" customWidth="1"/>
    <col min="250" max="250" width="97.88671875" style="1" customWidth="1"/>
    <col min="251" max="256" width="18.6640625" style="1" customWidth="1"/>
    <col min="257" max="504" width="9.109375" style="1"/>
    <col min="505" max="505" width="7.33203125" style="1" customWidth="1"/>
    <col min="506" max="506" width="97.88671875" style="1" customWidth="1"/>
    <col min="507" max="512" width="18.6640625" style="1" customWidth="1"/>
    <col min="513" max="760" width="9.109375" style="1"/>
    <col min="761" max="761" width="7.33203125" style="1" customWidth="1"/>
    <col min="762" max="762" width="97.88671875" style="1" customWidth="1"/>
    <col min="763" max="768" width="18.6640625" style="1" customWidth="1"/>
    <col min="769" max="1016" width="9.109375" style="1"/>
    <col min="1017" max="1017" width="7.33203125" style="1" customWidth="1"/>
    <col min="1018" max="1018" width="97.88671875" style="1" customWidth="1"/>
    <col min="1019" max="1024" width="18.6640625" style="1" customWidth="1"/>
    <col min="1025" max="1272" width="9.109375" style="1"/>
    <col min="1273" max="1273" width="7.33203125" style="1" customWidth="1"/>
    <col min="1274" max="1274" width="97.88671875" style="1" customWidth="1"/>
    <col min="1275" max="1280" width="18.6640625" style="1" customWidth="1"/>
    <col min="1281" max="1528" width="9.109375" style="1"/>
    <col min="1529" max="1529" width="7.33203125" style="1" customWidth="1"/>
    <col min="1530" max="1530" width="97.88671875" style="1" customWidth="1"/>
    <col min="1531" max="1536" width="18.6640625" style="1" customWidth="1"/>
    <col min="1537" max="1784" width="9.109375" style="1"/>
    <col min="1785" max="1785" width="7.33203125" style="1" customWidth="1"/>
    <col min="1786" max="1786" width="97.88671875" style="1" customWidth="1"/>
    <col min="1787" max="1792" width="18.6640625" style="1" customWidth="1"/>
    <col min="1793" max="2040" width="9.109375" style="1"/>
    <col min="2041" max="2041" width="7.33203125" style="1" customWidth="1"/>
    <col min="2042" max="2042" width="97.88671875" style="1" customWidth="1"/>
    <col min="2043" max="2048" width="18.6640625" style="1" customWidth="1"/>
    <col min="2049" max="2296" width="9.109375" style="1"/>
    <col min="2297" max="2297" width="7.33203125" style="1" customWidth="1"/>
    <col min="2298" max="2298" width="97.88671875" style="1" customWidth="1"/>
    <col min="2299" max="2304" width="18.6640625" style="1" customWidth="1"/>
    <col min="2305" max="2552" width="9.109375" style="1"/>
    <col min="2553" max="2553" width="7.33203125" style="1" customWidth="1"/>
    <col min="2554" max="2554" width="97.88671875" style="1" customWidth="1"/>
    <col min="2555" max="2560" width="18.6640625" style="1" customWidth="1"/>
    <col min="2561" max="2808" width="9.109375" style="1"/>
    <col min="2809" max="2809" width="7.33203125" style="1" customWidth="1"/>
    <col min="2810" max="2810" width="97.88671875" style="1" customWidth="1"/>
    <col min="2811" max="2816" width="18.6640625" style="1" customWidth="1"/>
    <col min="2817" max="3064" width="9.109375" style="1"/>
    <col min="3065" max="3065" width="7.33203125" style="1" customWidth="1"/>
    <col min="3066" max="3066" width="97.88671875" style="1" customWidth="1"/>
    <col min="3067" max="3072" width="18.6640625" style="1" customWidth="1"/>
    <col min="3073" max="3320" width="9.109375" style="1"/>
    <col min="3321" max="3321" width="7.33203125" style="1" customWidth="1"/>
    <col min="3322" max="3322" width="97.88671875" style="1" customWidth="1"/>
    <col min="3323" max="3328" width="18.6640625" style="1" customWidth="1"/>
    <col min="3329" max="3576" width="9.109375" style="1"/>
    <col min="3577" max="3577" width="7.33203125" style="1" customWidth="1"/>
    <col min="3578" max="3578" width="97.88671875" style="1" customWidth="1"/>
    <col min="3579" max="3584" width="18.6640625" style="1" customWidth="1"/>
    <col min="3585" max="3832" width="9.109375" style="1"/>
    <col min="3833" max="3833" width="7.33203125" style="1" customWidth="1"/>
    <col min="3834" max="3834" width="97.88671875" style="1" customWidth="1"/>
    <col min="3835" max="3840" width="18.6640625" style="1" customWidth="1"/>
    <col min="3841" max="4088" width="9.109375" style="1"/>
    <col min="4089" max="4089" width="7.33203125" style="1" customWidth="1"/>
    <col min="4090" max="4090" width="97.88671875" style="1" customWidth="1"/>
    <col min="4091" max="4096" width="18.6640625" style="1" customWidth="1"/>
    <col min="4097" max="4344" width="9.109375" style="1"/>
    <col min="4345" max="4345" width="7.33203125" style="1" customWidth="1"/>
    <col min="4346" max="4346" width="97.88671875" style="1" customWidth="1"/>
    <col min="4347" max="4352" width="18.6640625" style="1" customWidth="1"/>
    <col min="4353" max="4600" width="9.109375" style="1"/>
    <col min="4601" max="4601" width="7.33203125" style="1" customWidth="1"/>
    <col min="4602" max="4602" width="97.88671875" style="1" customWidth="1"/>
    <col min="4603" max="4608" width="18.6640625" style="1" customWidth="1"/>
    <col min="4609" max="4856" width="9.109375" style="1"/>
    <col min="4857" max="4857" width="7.33203125" style="1" customWidth="1"/>
    <col min="4858" max="4858" width="97.88671875" style="1" customWidth="1"/>
    <col min="4859" max="4864" width="18.6640625" style="1" customWidth="1"/>
    <col min="4865" max="5112" width="9.109375" style="1"/>
    <col min="5113" max="5113" width="7.33203125" style="1" customWidth="1"/>
    <col min="5114" max="5114" width="97.88671875" style="1" customWidth="1"/>
    <col min="5115" max="5120" width="18.6640625" style="1" customWidth="1"/>
    <col min="5121" max="5368" width="9.109375" style="1"/>
    <col min="5369" max="5369" width="7.33203125" style="1" customWidth="1"/>
    <col min="5370" max="5370" width="97.88671875" style="1" customWidth="1"/>
    <col min="5371" max="5376" width="18.6640625" style="1" customWidth="1"/>
    <col min="5377" max="5624" width="9.109375" style="1"/>
    <col min="5625" max="5625" width="7.33203125" style="1" customWidth="1"/>
    <col min="5626" max="5626" width="97.88671875" style="1" customWidth="1"/>
    <col min="5627" max="5632" width="18.6640625" style="1" customWidth="1"/>
    <col min="5633" max="5880" width="9.109375" style="1"/>
    <col min="5881" max="5881" width="7.33203125" style="1" customWidth="1"/>
    <col min="5882" max="5882" width="97.88671875" style="1" customWidth="1"/>
    <col min="5883" max="5888" width="18.6640625" style="1" customWidth="1"/>
    <col min="5889" max="6136" width="9.109375" style="1"/>
    <col min="6137" max="6137" width="7.33203125" style="1" customWidth="1"/>
    <col min="6138" max="6138" width="97.88671875" style="1" customWidth="1"/>
    <col min="6139" max="6144" width="18.6640625" style="1" customWidth="1"/>
    <col min="6145" max="6392" width="9.109375" style="1"/>
    <col min="6393" max="6393" width="7.33203125" style="1" customWidth="1"/>
    <col min="6394" max="6394" width="97.88671875" style="1" customWidth="1"/>
    <col min="6395" max="6400" width="18.6640625" style="1" customWidth="1"/>
    <col min="6401" max="6648" width="9.109375" style="1"/>
    <col min="6649" max="6649" width="7.33203125" style="1" customWidth="1"/>
    <col min="6650" max="6650" width="97.88671875" style="1" customWidth="1"/>
    <col min="6651" max="6656" width="18.6640625" style="1" customWidth="1"/>
    <col min="6657" max="6904" width="9.109375" style="1"/>
    <col min="6905" max="6905" width="7.33203125" style="1" customWidth="1"/>
    <col min="6906" max="6906" width="97.88671875" style="1" customWidth="1"/>
    <col min="6907" max="6912" width="18.6640625" style="1" customWidth="1"/>
    <col min="6913" max="7160" width="9.109375" style="1"/>
    <col min="7161" max="7161" width="7.33203125" style="1" customWidth="1"/>
    <col min="7162" max="7162" width="97.88671875" style="1" customWidth="1"/>
    <col min="7163" max="7168" width="18.6640625" style="1" customWidth="1"/>
    <col min="7169" max="7416" width="9.109375" style="1"/>
    <col min="7417" max="7417" width="7.33203125" style="1" customWidth="1"/>
    <col min="7418" max="7418" width="97.88671875" style="1" customWidth="1"/>
    <col min="7419" max="7424" width="18.6640625" style="1" customWidth="1"/>
    <col min="7425" max="7672" width="9.109375" style="1"/>
    <col min="7673" max="7673" width="7.33203125" style="1" customWidth="1"/>
    <col min="7674" max="7674" width="97.88671875" style="1" customWidth="1"/>
    <col min="7675" max="7680" width="18.6640625" style="1" customWidth="1"/>
    <col min="7681" max="7928" width="9.109375" style="1"/>
    <col min="7929" max="7929" width="7.33203125" style="1" customWidth="1"/>
    <col min="7930" max="7930" width="97.88671875" style="1" customWidth="1"/>
    <col min="7931" max="7936" width="18.6640625" style="1" customWidth="1"/>
    <col min="7937" max="8184" width="9.109375" style="1"/>
    <col min="8185" max="8185" width="7.33203125" style="1" customWidth="1"/>
    <col min="8186" max="8186" width="97.88671875" style="1" customWidth="1"/>
    <col min="8187" max="8192" width="18.6640625" style="1" customWidth="1"/>
    <col min="8193" max="8440" width="9.109375" style="1"/>
    <col min="8441" max="8441" width="7.33203125" style="1" customWidth="1"/>
    <col min="8442" max="8442" width="97.88671875" style="1" customWidth="1"/>
    <col min="8443" max="8448" width="18.6640625" style="1" customWidth="1"/>
    <col min="8449" max="8696" width="9.109375" style="1"/>
    <col min="8697" max="8697" width="7.33203125" style="1" customWidth="1"/>
    <col min="8698" max="8698" width="97.88671875" style="1" customWidth="1"/>
    <col min="8699" max="8704" width="18.6640625" style="1" customWidth="1"/>
    <col min="8705" max="8952" width="9.109375" style="1"/>
    <col min="8953" max="8953" width="7.33203125" style="1" customWidth="1"/>
    <col min="8954" max="8954" width="97.88671875" style="1" customWidth="1"/>
    <col min="8955" max="8960" width="18.6640625" style="1" customWidth="1"/>
    <col min="8961" max="9208" width="9.109375" style="1"/>
    <col min="9209" max="9209" width="7.33203125" style="1" customWidth="1"/>
    <col min="9210" max="9210" width="97.88671875" style="1" customWidth="1"/>
    <col min="9211" max="9216" width="18.6640625" style="1" customWidth="1"/>
    <col min="9217" max="9464" width="9.109375" style="1"/>
    <col min="9465" max="9465" width="7.33203125" style="1" customWidth="1"/>
    <col min="9466" max="9466" width="97.88671875" style="1" customWidth="1"/>
    <col min="9467" max="9472" width="18.6640625" style="1" customWidth="1"/>
    <col min="9473" max="9720" width="9.109375" style="1"/>
    <col min="9721" max="9721" width="7.33203125" style="1" customWidth="1"/>
    <col min="9722" max="9722" width="97.88671875" style="1" customWidth="1"/>
    <col min="9723" max="9728" width="18.6640625" style="1" customWidth="1"/>
    <col min="9729" max="9976" width="9.109375" style="1"/>
    <col min="9977" max="9977" width="7.33203125" style="1" customWidth="1"/>
    <col min="9978" max="9978" width="97.88671875" style="1" customWidth="1"/>
    <col min="9979" max="9984" width="18.6640625" style="1" customWidth="1"/>
    <col min="9985" max="10232" width="9.109375" style="1"/>
    <col min="10233" max="10233" width="7.33203125" style="1" customWidth="1"/>
    <col min="10234" max="10234" width="97.88671875" style="1" customWidth="1"/>
    <col min="10235" max="10240" width="18.6640625" style="1" customWidth="1"/>
    <col min="10241" max="10488" width="9.109375" style="1"/>
    <col min="10489" max="10489" width="7.33203125" style="1" customWidth="1"/>
    <col min="10490" max="10490" width="97.88671875" style="1" customWidth="1"/>
    <col min="10491" max="10496" width="18.6640625" style="1" customWidth="1"/>
    <col min="10497" max="10744" width="9.109375" style="1"/>
    <col min="10745" max="10745" width="7.33203125" style="1" customWidth="1"/>
    <col min="10746" max="10746" width="97.88671875" style="1" customWidth="1"/>
    <col min="10747" max="10752" width="18.6640625" style="1" customWidth="1"/>
    <col min="10753" max="11000" width="9.109375" style="1"/>
    <col min="11001" max="11001" width="7.33203125" style="1" customWidth="1"/>
    <col min="11002" max="11002" width="97.88671875" style="1" customWidth="1"/>
    <col min="11003" max="11008" width="18.6640625" style="1" customWidth="1"/>
    <col min="11009" max="11256" width="9.109375" style="1"/>
    <col min="11257" max="11257" width="7.33203125" style="1" customWidth="1"/>
    <col min="11258" max="11258" width="97.88671875" style="1" customWidth="1"/>
    <col min="11259" max="11264" width="18.6640625" style="1" customWidth="1"/>
    <col min="11265" max="11512" width="9.109375" style="1"/>
    <col min="11513" max="11513" width="7.33203125" style="1" customWidth="1"/>
    <col min="11514" max="11514" width="97.88671875" style="1" customWidth="1"/>
    <col min="11515" max="11520" width="18.6640625" style="1" customWidth="1"/>
    <col min="11521" max="11768" width="9.109375" style="1"/>
    <col min="11769" max="11769" width="7.33203125" style="1" customWidth="1"/>
    <col min="11770" max="11770" width="97.88671875" style="1" customWidth="1"/>
    <col min="11771" max="11776" width="18.6640625" style="1" customWidth="1"/>
    <col min="11777" max="12024" width="9.109375" style="1"/>
    <col min="12025" max="12025" width="7.33203125" style="1" customWidth="1"/>
    <col min="12026" max="12026" width="97.88671875" style="1" customWidth="1"/>
    <col min="12027" max="12032" width="18.6640625" style="1" customWidth="1"/>
    <col min="12033" max="12280" width="9.109375" style="1"/>
    <col min="12281" max="12281" width="7.33203125" style="1" customWidth="1"/>
    <col min="12282" max="12282" width="97.88671875" style="1" customWidth="1"/>
    <col min="12283" max="12288" width="18.6640625" style="1" customWidth="1"/>
    <col min="12289" max="12536" width="9.109375" style="1"/>
    <col min="12537" max="12537" width="7.33203125" style="1" customWidth="1"/>
    <col min="12538" max="12538" width="97.88671875" style="1" customWidth="1"/>
    <col min="12539" max="12544" width="18.6640625" style="1" customWidth="1"/>
    <col min="12545" max="12792" width="9.109375" style="1"/>
    <col min="12793" max="12793" width="7.33203125" style="1" customWidth="1"/>
    <col min="12794" max="12794" width="97.88671875" style="1" customWidth="1"/>
    <col min="12795" max="12800" width="18.6640625" style="1" customWidth="1"/>
    <col min="12801" max="13048" width="9.109375" style="1"/>
    <col min="13049" max="13049" width="7.33203125" style="1" customWidth="1"/>
    <col min="13050" max="13050" width="97.88671875" style="1" customWidth="1"/>
    <col min="13051" max="13056" width="18.6640625" style="1" customWidth="1"/>
    <col min="13057" max="13304" width="9.109375" style="1"/>
    <col min="13305" max="13305" width="7.33203125" style="1" customWidth="1"/>
    <col min="13306" max="13306" width="97.88671875" style="1" customWidth="1"/>
    <col min="13307" max="13312" width="18.6640625" style="1" customWidth="1"/>
    <col min="13313" max="13560" width="9.109375" style="1"/>
    <col min="13561" max="13561" width="7.33203125" style="1" customWidth="1"/>
    <col min="13562" max="13562" width="97.88671875" style="1" customWidth="1"/>
    <col min="13563" max="13568" width="18.6640625" style="1" customWidth="1"/>
    <col min="13569" max="13816" width="9.109375" style="1"/>
    <col min="13817" max="13817" width="7.33203125" style="1" customWidth="1"/>
    <col min="13818" max="13818" width="97.88671875" style="1" customWidth="1"/>
    <col min="13819" max="13824" width="18.6640625" style="1" customWidth="1"/>
    <col min="13825" max="14072" width="9.109375" style="1"/>
    <col min="14073" max="14073" width="7.33203125" style="1" customWidth="1"/>
    <col min="14074" max="14074" width="97.88671875" style="1" customWidth="1"/>
    <col min="14075" max="14080" width="18.6640625" style="1" customWidth="1"/>
    <col min="14081" max="14328" width="9.109375" style="1"/>
    <col min="14329" max="14329" width="7.33203125" style="1" customWidth="1"/>
    <col min="14330" max="14330" width="97.88671875" style="1" customWidth="1"/>
    <col min="14331" max="14336" width="18.6640625" style="1" customWidth="1"/>
    <col min="14337" max="14584" width="9.109375" style="1"/>
    <col min="14585" max="14585" width="7.33203125" style="1" customWidth="1"/>
    <col min="14586" max="14586" width="97.88671875" style="1" customWidth="1"/>
    <col min="14587" max="14592" width="18.6640625" style="1" customWidth="1"/>
    <col min="14593" max="14840" width="9.109375" style="1"/>
    <col min="14841" max="14841" width="7.33203125" style="1" customWidth="1"/>
    <col min="14842" max="14842" width="97.88671875" style="1" customWidth="1"/>
    <col min="14843" max="14848" width="18.6640625" style="1" customWidth="1"/>
    <col min="14849" max="15096" width="9.109375" style="1"/>
    <col min="15097" max="15097" width="7.33203125" style="1" customWidth="1"/>
    <col min="15098" max="15098" width="97.88671875" style="1" customWidth="1"/>
    <col min="15099" max="15104" width="18.6640625" style="1" customWidth="1"/>
    <col min="15105" max="15352" width="9.109375" style="1"/>
    <col min="15353" max="15353" width="7.33203125" style="1" customWidth="1"/>
    <col min="15354" max="15354" width="97.88671875" style="1" customWidth="1"/>
    <col min="15355" max="15360" width="18.6640625" style="1" customWidth="1"/>
    <col min="15361" max="15608" width="9.109375" style="1"/>
    <col min="15609" max="15609" width="7.33203125" style="1" customWidth="1"/>
    <col min="15610" max="15610" width="97.88671875" style="1" customWidth="1"/>
    <col min="15611" max="15616" width="18.6640625" style="1" customWidth="1"/>
    <col min="15617" max="15864" width="9.109375" style="1"/>
    <col min="15865" max="15865" width="7.33203125" style="1" customWidth="1"/>
    <col min="15866" max="15866" width="97.88671875" style="1" customWidth="1"/>
    <col min="15867" max="15872" width="18.6640625" style="1" customWidth="1"/>
    <col min="15873" max="16120" width="9.109375" style="1"/>
    <col min="16121" max="16121" width="7.33203125" style="1" customWidth="1"/>
    <col min="16122" max="16122" width="97.88671875" style="1" customWidth="1"/>
    <col min="16123" max="16128" width="18.6640625" style="1" customWidth="1"/>
    <col min="16129" max="16384" width="9.109375" style="1"/>
  </cols>
  <sheetData>
    <row r="1" spans="1:21" ht="28.5" customHeight="1" x14ac:dyDescent="0.25">
      <c r="A1" s="64" t="s">
        <v>55</v>
      </c>
      <c r="B1" s="64"/>
      <c r="C1" s="64"/>
      <c r="D1" s="64"/>
      <c r="E1" s="64"/>
      <c r="F1" s="64"/>
      <c r="G1" s="64"/>
      <c r="H1" s="64"/>
      <c r="I1" s="64"/>
      <c r="J1" s="64"/>
      <c r="K1" s="64"/>
      <c r="L1" s="64"/>
      <c r="M1" s="64"/>
      <c r="N1" s="64"/>
      <c r="O1" s="64"/>
      <c r="P1" s="64"/>
      <c r="Q1" s="64"/>
      <c r="R1" s="64"/>
      <c r="S1" s="64"/>
      <c r="T1" s="64"/>
    </row>
    <row r="2" spans="1:21" ht="17.100000000000001" customHeight="1" x14ac:dyDescent="0.25">
      <c r="A2" s="65" t="s">
        <v>81</v>
      </c>
      <c r="B2" s="65"/>
      <c r="C2" s="65"/>
      <c r="D2" s="65"/>
      <c r="E2" s="65"/>
      <c r="F2" s="65"/>
      <c r="G2" s="65"/>
      <c r="H2" s="65"/>
      <c r="I2" s="65"/>
      <c r="J2" s="65"/>
      <c r="K2" s="65"/>
      <c r="L2" s="65"/>
      <c r="M2" s="65"/>
      <c r="N2" s="65"/>
      <c r="O2" s="65"/>
      <c r="P2" s="65"/>
      <c r="Q2" s="65"/>
      <c r="R2" s="65"/>
      <c r="S2" s="65"/>
      <c r="T2" s="65"/>
    </row>
    <row r="3" spans="1:21" ht="17.100000000000001" customHeight="1" x14ac:dyDescent="0.25">
      <c r="A3" s="65" t="s">
        <v>82</v>
      </c>
      <c r="B3" s="65"/>
      <c r="C3" s="65"/>
      <c r="D3" s="65"/>
      <c r="E3" s="65"/>
      <c r="F3" s="65"/>
      <c r="G3" s="65"/>
      <c r="H3" s="65"/>
      <c r="I3" s="65"/>
      <c r="J3" s="65"/>
      <c r="K3" s="65"/>
      <c r="L3" s="65"/>
      <c r="M3" s="65"/>
      <c r="N3" s="65"/>
      <c r="O3" s="65"/>
      <c r="P3" s="65"/>
      <c r="Q3" s="65"/>
      <c r="R3" s="65"/>
      <c r="S3" s="65"/>
      <c r="T3" s="65"/>
    </row>
    <row r="4" spans="1:21" ht="17.100000000000001" customHeight="1" x14ac:dyDescent="0.25">
      <c r="A4" s="66" t="s">
        <v>31</v>
      </c>
      <c r="B4" s="66"/>
      <c r="C4" s="66"/>
      <c r="D4" s="66"/>
      <c r="E4" s="66"/>
      <c r="F4" s="66"/>
      <c r="G4" s="66"/>
      <c r="H4" s="66"/>
      <c r="I4" s="66"/>
      <c r="J4" s="66"/>
      <c r="K4" s="66"/>
      <c r="L4" s="66"/>
      <c r="M4" s="66"/>
      <c r="N4" s="66"/>
      <c r="O4" s="66"/>
      <c r="P4" s="66"/>
      <c r="Q4" s="66"/>
      <c r="R4" s="66"/>
      <c r="S4" s="66"/>
      <c r="T4" s="66"/>
    </row>
    <row r="5" spans="1:21" ht="24.75" customHeight="1" x14ac:dyDescent="0.25">
      <c r="A5" s="27" t="s">
        <v>30</v>
      </c>
      <c r="B5" s="20" t="s">
        <v>29</v>
      </c>
      <c r="C5" s="29" t="s">
        <v>13</v>
      </c>
      <c r="D5" s="30" t="s">
        <v>32</v>
      </c>
      <c r="E5" s="30" t="s">
        <v>33</v>
      </c>
      <c r="F5" s="30" t="s">
        <v>52</v>
      </c>
      <c r="G5" s="30" t="s">
        <v>34</v>
      </c>
      <c r="H5" s="30" t="s">
        <v>35</v>
      </c>
      <c r="I5" s="30" t="s">
        <v>36</v>
      </c>
      <c r="J5" s="28" t="s">
        <v>53</v>
      </c>
      <c r="K5" s="30" t="s">
        <v>37</v>
      </c>
      <c r="L5" s="30" t="s">
        <v>38</v>
      </c>
      <c r="M5" s="30" t="s">
        <v>54</v>
      </c>
      <c r="N5" s="35" t="s">
        <v>39</v>
      </c>
      <c r="O5" s="30" t="s">
        <v>40</v>
      </c>
      <c r="P5" s="30" t="s">
        <v>41</v>
      </c>
      <c r="Q5" s="30" t="s">
        <v>42</v>
      </c>
      <c r="R5" s="30" t="s">
        <v>43</v>
      </c>
      <c r="S5" s="30" t="s">
        <v>44</v>
      </c>
      <c r="T5" s="35" t="s">
        <v>45</v>
      </c>
      <c r="U5" s="37"/>
    </row>
    <row r="6" spans="1:21" ht="15.9" hidden="1" customHeight="1" x14ac:dyDescent="0.25">
      <c r="A6" s="26">
        <v>1</v>
      </c>
      <c r="B6" s="36" t="s">
        <v>56</v>
      </c>
      <c r="C6" s="36"/>
      <c r="D6" s="36"/>
      <c r="E6" s="36"/>
      <c r="F6" s="36"/>
      <c r="G6" s="36"/>
      <c r="H6" s="36"/>
      <c r="I6" s="36"/>
      <c r="J6" s="36"/>
      <c r="K6" s="36"/>
      <c r="L6" s="36"/>
      <c r="M6" s="36"/>
      <c r="N6" s="36"/>
      <c r="O6" s="36"/>
      <c r="P6" s="36"/>
      <c r="Q6" s="36"/>
      <c r="R6" s="36"/>
      <c r="S6" s="36"/>
      <c r="T6" s="36"/>
      <c r="U6" s="37"/>
    </row>
    <row r="7" spans="1:21" ht="15.9" hidden="1" customHeight="1" x14ac:dyDescent="0.25">
      <c r="A7" s="26">
        <v>2</v>
      </c>
      <c r="B7" s="22" t="s">
        <v>11</v>
      </c>
      <c r="C7" s="3">
        <f>SUM(D7:T7)</f>
        <v>0</v>
      </c>
      <c r="D7" s="3"/>
      <c r="E7" s="3"/>
      <c r="F7" s="3"/>
      <c r="G7" s="3"/>
      <c r="H7" s="3"/>
      <c r="I7" s="3"/>
      <c r="J7" s="3"/>
      <c r="K7" s="3"/>
      <c r="L7" s="3"/>
      <c r="M7" s="3"/>
      <c r="N7" s="3"/>
      <c r="O7" s="3"/>
      <c r="P7" s="3"/>
      <c r="Q7" s="31"/>
      <c r="R7" s="32"/>
      <c r="S7" s="33"/>
      <c r="T7" s="33"/>
      <c r="U7" s="37"/>
    </row>
    <row r="8" spans="1:21" ht="15.9" hidden="1" customHeight="1" x14ac:dyDescent="0.25">
      <c r="A8" s="26">
        <v>3</v>
      </c>
      <c r="B8" s="22" t="s">
        <v>12</v>
      </c>
      <c r="C8" s="3">
        <f>SUM(D8:T8)</f>
        <v>0</v>
      </c>
      <c r="D8" s="3"/>
      <c r="E8" s="3"/>
      <c r="F8" s="3"/>
      <c r="G8" s="3"/>
      <c r="H8" s="3"/>
      <c r="I8" s="3"/>
      <c r="J8" s="3"/>
      <c r="K8" s="3"/>
      <c r="L8" s="3"/>
      <c r="M8" s="3"/>
      <c r="N8" s="3"/>
      <c r="O8" s="3"/>
      <c r="P8" s="3"/>
      <c r="Q8" s="31"/>
      <c r="R8" s="32"/>
      <c r="S8" s="3"/>
      <c r="T8" s="3"/>
      <c r="U8" s="37"/>
    </row>
    <row r="9" spans="1:21" ht="15.9" hidden="1" customHeight="1" x14ac:dyDescent="0.25">
      <c r="A9" s="26">
        <v>4</v>
      </c>
      <c r="B9" s="22" t="s">
        <v>25</v>
      </c>
      <c r="C9" s="3">
        <f>SUM(D9:T9)</f>
        <v>0</v>
      </c>
      <c r="D9" s="3"/>
      <c r="E9" s="3"/>
      <c r="F9" s="3"/>
      <c r="G9" s="3"/>
      <c r="H9" s="3"/>
      <c r="I9" s="3"/>
      <c r="J9" s="3"/>
      <c r="K9" s="3"/>
      <c r="L9" s="3"/>
      <c r="M9" s="3"/>
      <c r="N9" s="3"/>
      <c r="O9" s="3"/>
      <c r="P9" s="3"/>
      <c r="R9" s="3"/>
      <c r="S9" s="3"/>
      <c r="T9" s="3"/>
      <c r="U9" s="37"/>
    </row>
    <row r="10" spans="1:21" ht="15.9" hidden="1" customHeight="1" x14ac:dyDescent="0.25">
      <c r="A10" s="26">
        <v>5</v>
      </c>
      <c r="B10" s="22" t="s">
        <v>23</v>
      </c>
      <c r="C10" s="3">
        <f>SUM(D10:T10)</f>
        <v>0</v>
      </c>
      <c r="D10" s="3"/>
      <c r="E10" s="3"/>
      <c r="F10" s="3"/>
      <c r="G10" s="3"/>
      <c r="H10" s="3"/>
      <c r="I10" s="3"/>
      <c r="J10" s="3"/>
      <c r="K10" s="3"/>
      <c r="L10" s="3"/>
      <c r="M10" s="3"/>
      <c r="N10" s="3"/>
      <c r="O10" s="3"/>
      <c r="P10" s="3"/>
      <c r="Q10" s="31"/>
      <c r="R10" s="3"/>
      <c r="S10" s="3"/>
      <c r="T10" s="3"/>
      <c r="U10" s="37"/>
    </row>
    <row r="11" spans="1:21" ht="15.9" customHeight="1" thickBot="1" x14ac:dyDescent="0.3">
      <c r="A11" s="26">
        <v>6</v>
      </c>
      <c r="B11" s="10" t="s">
        <v>57</v>
      </c>
      <c r="C11" s="10">
        <f>SUM(D11:T11)</f>
        <v>255213248.98999998</v>
      </c>
      <c r="D11" s="10">
        <v>2147512.8199999989</v>
      </c>
      <c r="E11" s="10">
        <v>9188921.3399999999</v>
      </c>
      <c r="F11" s="10">
        <v>11489340.249999996</v>
      </c>
      <c r="G11" s="10">
        <v>9165315.9499999993</v>
      </c>
      <c r="H11" s="10">
        <v>14678502.439999994</v>
      </c>
      <c r="I11" s="10">
        <v>4456908.129999998</v>
      </c>
      <c r="J11" s="10">
        <v>2319480.88</v>
      </c>
      <c r="K11" s="10">
        <v>1982074.9099999995</v>
      </c>
      <c r="L11" s="10">
        <v>8912893.5200000014</v>
      </c>
      <c r="M11" s="10">
        <v>6368116.5499999998</v>
      </c>
      <c r="N11" s="10">
        <v>105708938.41999999</v>
      </c>
      <c r="O11" s="10">
        <v>35206749.039999999</v>
      </c>
      <c r="P11" s="10">
        <v>5806941.3500000006</v>
      </c>
      <c r="Q11" s="10">
        <v>24082861.310000006</v>
      </c>
      <c r="R11" s="10">
        <v>501374.5</v>
      </c>
      <c r="S11" s="10">
        <v>10930481.809999999</v>
      </c>
      <c r="T11" s="10">
        <v>2266835.77</v>
      </c>
      <c r="U11" s="37"/>
    </row>
    <row r="12" spans="1:21" ht="15.9" customHeight="1" thickTop="1" x14ac:dyDescent="0.25">
      <c r="A12" s="26">
        <v>7</v>
      </c>
      <c r="B12" s="39" t="s">
        <v>58</v>
      </c>
      <c r="C12" s="19">
        <f t="shared" ref="C12:T12" si="0">C11</f>
        <v>255213248.98999998</v>
      </c>
      <c r="D12" s="19">
        <f t="shared" si="0"/>
        <v>2147512.8199999989</v>
      </c>
      <c r="E12" s="19">
        <f t="shared" ref="E12:P12" si="1">E11</f>
        <v>9188921.3399999999</v>
      </c>
      <c r="F12" s="19">
        <f t="shared" si="1"/>
        <v>11489340.249999996</v>
      </c>
      <c r="G12" s="19">
        <f t="shared" si="1"/>
        <v>9165315.9499999993</v>
      </c>
      <c r="H12" s="19">
        <f t="shared" si="1"/>
        <v>14678502.439999994</v>
      </c>
      <c r="I12" s="19">
        <f t="shared" si="1"/>
        <v>4456908.129999998</v>
      </c>
      <c r="J12" s="19">
        <f t="shared" si="1"/>
        <v>2319480.88</v>
      </c>
      <c r="K12" s="19">
        <f>K11</f>
        <v>1982074.9099999995</v>
      </c>
      <c r="L12" s="19">
        <f t="shared" si="1"/>
        <v>8912893.5200000014</v>
      </c>
      <c r="M12" s="19">
        <f t="shared" si="1"/>
        <v>6368116.5499999998</v>
      </c>
      <c r="N12" s="19">
        <f t="shared" si="1"/>
        <v>105708938.41999999</v>
      </c>
      <c r="O12" s="19">
        <f t="shared" si="1"/>
        <v>35206749.039999999</v>
      </c>
      <c r="P12" s="19">
        <f t="shared" si="1"/>
        <v>5806941.3500000006</v>
      </c>
      <c r="Q12" s="19">
        <f t="shared" si="0"/>
        <v>24082861.310000006</v>
      </c>
      <c r="R12" s="19">
        <f t="shared" si="0"/>
        <v>501374.5</v>
      </c>
      <c r="S12" s="19">
        <f t="shared" si="0"/>
        <v>10930481.809999999</v>
      </c>
      <c r="T12" s="19">
        <f t="shared" si="0"/>
        <v>2266835.77</v>
      </c>
      <c r="U12" s="37"/>
    </row>
    <row r="13" spans="1:21" ht="21" customHeight="1" x14ac:dyDescent="0.25">
      <c r="A13" s="26">
        <v>8</v>
      </c>
      <c r="B13" s="60" t="s">
        <v>59</v>
      </c>
      <c r="C13" s="60"/>
      <c r="D13" s="60"/>
      <c r="E13" s="60"/>
      <c r="F13" s="60"/>
      <c r="G13" s="60"/>
      <c r="H13" s="60"/>
      <c r="I13" s="60"/>
      <c r="J13" s="60"/>
      <c r="K13" s="60"/>
      <c r="L13" s="40"/>
      <c r="M13" s="40"/>
      <c r="N13" s="40"/>
      <c r="O13" s="40"/>
      <c r="P13" s="40"/>
      <c r="Q13" s="40"/>
      <c r="R13" s="40"/>
      <c r="S13" s="40"/>
      <c r="T13" s="40"/>
      <c r="U13" s="37"/>
    </row>
    <row r="14" spans="1:21" ht="15.9" customHeight="1" x14ac:dyDescent="0.25">
      <c r="A14" s="26">
        <v>9</v>
      </c>
      <c r="B14" s="63" t="s">
        <v>26</v>
      </c>
      <c r="C14" s="63"/>
      <c r="D14" s="63"/>
      <c r="E14" s="63"/>
      <c r="F14" s="63"/>
      <c r="G14" s="63"/>
      <c r="H14" s="63"/>
      <c r="I14" s="63"/>
      <c r="J14" s="63"/>
      <c r="K14" s="63"/>
      <c r="L14" s="21"/>
      <c r="M14" s="21"/>
      <c r="N14" s="21"/>
      <c r="O14" s="21"/>
      <c r="P14" s="21"/>
      <c r="Q14" s="21"/>
      <c r="R14" s="21"/>
      <c r="S14" s="21"/>
      <c r="T14" s="21"/>
      <c r="U14" s="37"/>
    </row>
    <row r="15" spans="1:21" ht="15.9" customHeight="1" x14ac:dyDescent="0.25">
      <c r="A15" s="26">
        <v>10</v>
      </c>
      <c r="B15" s="41" t="s">
        <v>27</v>
      </c>
      <c r="C15" s="4">
        <f>SUM(D15:T15)</f>
        <v>353258.75000000006</v>
      </c>
      <c r="D15" s="4">
        <v>7879.97</v>
      </c>
      <c r="E15" s="4">
        <v>45363.08</v>
      </c>
      <c r="F15" s="4">
        <v>6660.77</v>
      </c>
      <c r="G15" s="4">
        <v>11575.02</v>
      </c>
      <c r="H15" s="4">
        <v>7690.65</v>
      </c>
      <c r="I15" s="4">
        <v>10338.56</v>
      </c>
      <c r="J15" s="4">
        <v>15275.45</v>
      </c>
      <c r="K15" s="4">
        <v>5276.6100000000006</v>
      </c>
      <c r="L15" s="4">
        <v>35304</v>
      </c>
      <c r="M15" s="4">
        <v>5872.7899999999991</v>
      </c>
      <c r="N15" s="4">
        <v>125160.81000000001</v>
      </c>
      <c r="O15" s="4">
        <v>28782.600000000002</v>
      </c>
      <c r="P15" s="4">
        <v>10564.87</v>
      </c>
      <c r="Q15" s="42">
        <v>12007.27</v>
      </c>
      <c r="R15" s="43">
        <v>4892.3900000000003</v>
      </c>
      <c r="S15" s="4">
        <v>9910.7699999999986</v>
      </c>
      <c r="T15" s="4">
        <v>10703.14</v>
      </c>
      <c r="U15" s="37"/>
    </row>
    <row r="16" spans="1:21" ht="15.9" customHeight="1" x14ac:dyDescent="0.25">
      <c r="A16" s="26">
        <v>11</v>
      </c>
      <c r="B16" s="41" t="s">
        <v>22</v>
      </c>
      <c r="C16" s="4">
        <f>SUM(D16:T16)</f>
        <v>2471340</v>
      </c>
      <c r="D16" s="4">
        <v>20822</v>
      </c>
      <c r="E16" s="4">
        <v>82826</v>
      </c>
      <c r="F16" s="4">
        <v>111970</v>
      </c>
      <c r="G16" s="4">
        <v>89000</v>
      </c>
      <c r="H16" s="4">
        <v>144068</v>
      </c>
      <c r="I16" s="4">
        <v>43679</v>
      </c>
      <c r="J16" s="4">
        <v>22841</v>
      </c>
      <c r="K16" s="4">
        <v>19235</v>
      </c>
      <c r="L16" s="4">
        <v>85936</v>
      </c>
      <c r="M16" s="4">
        <v>61444</v>
      </c>
      <c r="N16" s="4">
        <v>1025532</v>
      </c>
      <c r="O16" s="4">
        <v>343735</v>
      </c>
      <c r="P16" s="4">
        <v>56183</v>
      </c>
      <c r="Q16" s="4">
        <v>233829</v>
      </c>
      <c r="R16" s="4">
        <v>4965</v>
      </c>
      <c r="S16" s="4">
        <v>105875</v>
      </c>
      <c r="T16" s="4">
        <v>19400</v>
      </c>
      <c r="U16" s="37"/>
    </row>
    <row r="17" spans="1:21" ht="26.25" customHeight="1" x14ac:dyDescent="0.25">
      <c r="A17" s="26">
        <v>12</v>
      </c>
      <c r="B17" s="44" t="s">
        <v>80</v>
      </c>
      <c r="C17" s="4">
        <f>SUM(D17:T17)</f>
        <v>11257.01</v>
      </c>
      <c r="D17" s="4">
        <v>0</v>
      </c>
      <c r="E17" s="4">
        <v>0</v>
      </c>
      <c r="F17" s="4">
        <v>0</v>
      </c>
      <c r="G17" s="4">
        <v>11257.01</v>
      </c>
      <c r="H17" s="4">
        <v>0</v>
      </c>
      <c r="I17" s="4">
        <v>0</v>
      </c>
      <c r="J17" s="4">
        <v>0</v>
      </c>
      <c r="K17" s="4">
        <v>0</v>
      </c>
      <c r="L17" s="4">
        <v>0</v>
      </c>
      <c r="M17" s="4">
        <v>0</v>
      </c>
      <c r="N17" s="4">
        <v>0</v>
      </c>
      <c r="O17" s="4">
        <v>0</v>
      </c>
      <c r="P17" s="4">
        <v>0</v>
      </c>
      <c r="Q17" s="4">
        <v>0</v>
      </c>
      <c r="R17" s="4">
        <v>0</v>
      </c>
      <c r="S17" s="4">
        <v>0</v>
      </c>
      <c r="T17" s="4">
        <v>0</v>
      </c>
      <c r="U17" s="37"/>
    </row>
    <row r="18" spans="1:21" ht="15.9" customHeight="1" x14ac:dyDescent="0.25">
      <c r="A18" s="26">
        <v>13</v>
      </c>
      <c r="B18" s="45" t="s">
        <v>60</v>
      </c>
      <c r="C18" s="14">
        <f>SUM(D18:T18)</f>
        <v>2835855.7600000007</v>
      </c>
      <c r="D18" s="14">
        <f>SUM(D15:D17)</f>
        <v>28701.97</v>
      </c>
      <c r="E18" s="14">
        <f t="shared" ref="E18:Q18" si="2">SUM(E15:E17)</f>
        <v>128189.08</v>
      </c>
      <c r="F18" s="14">
        <f t="shared" si="2"/>
        <v>118630.77</v>
      </c>
      <c r="G18" s="14">
        <f>SUM(G15:G17)</f>
        <v>111832.03</v>
      </c>
      <c r="H18" s="14">
        <f t="shared" si="2"/>
        <v>151758.65</v>
      </c>
      <c r="I18" s="14">
        <f>SUM(I15:I17)</f>
        <v>54017.56</v>
      </c>
      <c r="J18" s="14">
        <f t="shared" si="2"/>
        <v>38116.449999999997</v>
      </c>
      <c r="K18" s="14">
        <f>SUM(K15:K17)</f>
        <v>24511.61</v>
      </c>
      <c r="L18" s="14">
        <f t="shared" si="2"/>
        <v>121240</v>
      </c>
      <c r="M18" s="14">
        <f t="shared" si="2"/>
        <v>67316.789999999994</v>
      </c>
      <c r="N18" s="14">
        <f t="shared" si="2"/>
        <v>1150692.81</v>
      </c>
      <c r="O18" s="14">
        <f t="shared" si="2"/>
        <v>372517.6</v>
      </c>
      <c r="P18" s="14">
        <f>SUM(P15:P17)</f>
        <v>66747.87</v>
      </c>
      <c r="Q18" s="14">
        <f t="shared" si="2"/>
        <v>245836.27</v>
      </c>
      <c r="R18" s="14">
        <f>SUM(R15:R17)</f>
        <v>9857.39</v>
      </c>
      <c r="S18" s="14">
        <f>SUM(S15:S17)</f>
        <v>115785.77</v>
      </c>
      <c r="T18" s="14">
        <f>SUM(T15:T17)</f>
        <v>30103.14</v>
      </c>
      <c r="U18" s="37"/>
    </row>
    <row r="19" spans="1:21" ht="15.9" customHeight="1" x14ac:dyDescent="0.25">
      <c r="A19" s="26">
        <v>14</v>
      </c>
      <c r="B19" s="62" t="s">
        <v>89</v>
      </c>
      <c r="C19" s="62"/>
      <c r="D19" s="62"/>
      <c r="E19" s="62"/>
      <c r="F19" s="62"/>
      <c r="G19" s="62"/>
      <c r="H19" s="62"/>
      <c r="I19" s="62"/>
      <c r="J19" s="62"/>
      <c r="K19" s="62"/>
      <c r="L19" s="46"/>
      <c r="M19" s="46"/>
      <c r="N19" s="46"/>
      <c r="O19" s="46"/>
      <c r="P19" s="46"/>
      <c r="Q19" s="46"/>
      <c r="R19" s="46"/>
      <c r="S19" s="46"/>
      <c r="T19" s="46"/>
      <c r="U19" s="37"/>
    </row>
    <row r="20" spans="1:21" ht="15.9" customHeight="1" x14ac:dyDescent="0.25">
      <c r="A20" s="26">
        <v>15</v>
      </c>
      <c r="B20" s="41" t="s">
        <v>0</v>
      </c>
      <c r="C20" s="4">
        <f>SUM(D20:T20)</f>
        <v>3169162.8</v>
      </c>
      <c r="D20" s="4">
        <v>0</v>
      </c>
      <c r="E20" s="4">
        <v>84635.26999999999</v>
      </c>
      <c r="F20" s="4">
        <v>0</v>
      </c>
      <c r="G20" s="4">
        <v>6240.45</v>
      </c>
      <c r="H20" s="4">
        <v>130801.04</v>
      </c>
      <c r="I20" s="4">
        <v>239750.30000000002</v>
      </c>
      <c r="J20" s="4">
        <v>0</v>
      </c>
      <c r="K20" s="4">
        <v>0</v>
      </c>
      <c r="L20" s="4">
        <v>171869.37</v>
      </c>
      <c r="M20" s="4">
        <v>155441.20000000001</v>
      </c>
      <c r="N20" s="4">
        <v>2185021.08</v>
      </c>
      <c r="O20" s="4">
        <v>0</v>
      </c>
      <c r="P20" s="4">
        <v>176414.93</v>
      </c>
      <c r="Q20" s="4">
        <v>0</v>
      </c>
      <c r="R20" s="43">
        <v>18989.05</v>
      </c>
      <c r="S20" s="4">
        <v>0.11</v>
      </c>
      <c r="T20" s="43">
        <v>0</v>
      </c>
      <c r="U20" s="37"/>
    </row>
    <row r="21" spans="1:21" ht="15.9" customHeight="1" x14ac:dyDescent="0.25">
      <c r="A21" s="26">
        <v>16</v>
      </c>
      <c r="B21" s="41" t="s">
        <v>1</v>
      </c>
      <c r="C21" s="4">
        <f t="shared" ref="C21:C35" si="3">SUM(D21:T21)</f>
        <v>26098000.469999999</v>
      </c>
      <c r="D21" s="4">
        <v>0</v>
      </c>
      <c r="E21" s="4">
        <v>603612.66</v>
      </c>
      <c r="F21" s="4">
        <v>0</v>
      </c>
      <c r="G21" s="4">
        <v>1016246.88</v>
      </c>
      <c r="H21" s="4">
        <v>2034047</v>
      </c>
      <c r="I21" s="4">
        <v>231053.73</v>
      </c>
      <c r="J21" s="4">
        <v>80891.61</v>
      </c>
      <c r="K21" s="4">
        <v>391896</v>
      </c>
      <c r="L21" s="4">
        <v>66042.53</v>
      </c>
      <c r="M21" s="4">
        <v>138383.20000000001</v>
      </c>
      <c r="N21" s="4">
        <v>12540535.58</v>
      </c>
      <c r="O21" s="4">
        <v>4527810</v>
      </c>
      <c r="P21" s="4">
        <v>178258.08</v>
      </c>
      <c r="Q21" s="4">
        <v>2924810.2</v>
      </c>
      <c r="R21" s="43">
        <v>26444.45</v>
      </c>
      <c r="S21" s="43">
        <v>1337968.55</v>
      </c>
      <c r="T21" s="43">
        <v>0</v>
      </c>
      <c r="U21" s="37"/>
    </row>
    <row r="22" spans="1:21" ht="15.9" customHeight="1" x14ac:dyDescent="0.25">
      <c r="A22" s="26">
        <v>17</v>
      </c>
      <c r="B22" s="41" t="s">
        <v>2</v>
      </c>
      <c r="C22" s="4">
        <f t="shared" si="3"/>
        <v>1976516.06</v>
      </c>
      <c r="D22" s="4">
        <v>0</v>
      </c>
      <c r="E22" s="4">
        <v>6915.91</v>
      </c>
      <c r="F22" s="4">
        <v>0</v>
      </c>
      <c r="G22" s="4">
        <v>1410.46</v>
      </c>
      <c r="H22" s="4">
        <v>182299.97</v>
      </c>
      <c r="I22" s="4">
        <v>26.689999999999998</v>
      </c>
      <c r="J22" s="4">
        <v>0</v>
      </c>
      <c r="K22" s="4">
        <v>1596.6200000000001</v>
      </c>
      <c r="L22" s="4">
        <v>3692.33</v>
      </c>
      <c r="M22" s="4">
        <v>12453.539999999999</v>
      </c>
      <c r="N22" s="4">
        <v>20992.3</v>
      </c>
      <c r="O22" s="4">
        <v>1652678.73</v>
      </c>
      <c r="P22" s="4">
        <v>34941.71</v>
      </c>
      <c r="Q22" s="4">
        <v>50765.61</v>
      </c>
      <c r="R22" s="43">
        <v>3434.96</v>
      </c>
      <c r="S22" s="43">
        <v>5307.23</v>
      </c>
      <c r="T22" s="43">
        <v>0</v>
      </c>
      <c r="U22" s="37"/>
    </row>
    <row r="23" spans="1:21" ht="15.9" customHeight="1" x14ac:dyDescent="0.25">
      <c r="A23" s="26">
        <v>18</v>
      </c>
      <c r="B23" s="41" t="s">
        <v>3</v>
      </c>
      <c r="C23" s="4">
        <f t="shared" si="3"/>
        <v>1505420.8800000001</v>
      </c>
      <c r="D23" s="4">
        <v>0</v>
      </c>
      <c r="E23" s="4">
        <v>124323.65</v>
      </c>
      <c r="F23" s="4">
        <v>0</v>
      </c>
      <c r="G23" s="4">
        <v>3063.35</v>
      </c>
      <c r="H23" s="4">
        <v>0</v>
      </c>
      <c r="I23" s="4">
        <v>185844.24</v>
      </c>
      <c r="J23" s="4">
        <v>0</v>
      </c>
      <c r="K23" s="4">
        <v>8637.18</v>
      </c>
      <c r="L23" s="4">
        <v>53536.349999999991</v>
      </c>
      <c r="M23" s="4">
        <v>99815.46</v>
      </c>
      <c r="N23" s="4">
        <v>795894.99</v>
      </c>
      <c r="O23" s="4">
        <v>1394.32</v>
      </c>
      <c r="P23" s="4">
        <v>150018.02000000002</v>
      </c>
      <c r="Q23" s="4">
        <v>0</v>
      </c>
      <c r="R23" s="43">
        <v>67826.48</v>
      </c>
      <c r="S23" s="43">
        <v>15066.84</v>
      </c>
      <c r="T23" s="43">
        <v>0</v>
      </c>
      <c r="U23" s="37"/>
    </row>
    <row r="24" spans="1:21" ht="15.9" customHeight="1" x14ac:dyDescent="0.25">
      <c r="A24" s="26">
        <v>19</v>
      </c>
      <c r="B24" s="41" t="s">
        <v>4</v>
      </c>
      <c r="C24" s="4">
        <f t="shared" si="3"/>
        <v>1904333.7899999998</v>
      </c>
      <c r="D24" s="4">
        <v>0</v>
      </c>
      <c r="E24" s="4">
        <v>162797.95000000001</v>
      </c>
      <c r="F24" s="4">
        <v>0</v>
      </c>
      <c r="G24" s="4">
        <v>4011.34</v>
      </c>
      <c r="H24" s="4">
        <v>0</v>
      </c>
      <c r="I24" s="4">
        <v>243357.23999999993</v>
      </c>
      <c r="J24" s="4">
        <v>0</v>
      </c>
      <c r="K24" s="4">
        <v>11310.11</v>
      </c>
      <c r="L24" s="4">
        <v>70104.19</v>
      </c>
      <c r="M24" s="4">
        <v>130705.23</v>
      </c>
      <c r="N24" s="4">
        <v>1042199.6799999999</v>
      </c>
      <c r="O24" s="4">
        <v>1825.82</v>
      </c>
      <c r="P24" s="4">
        <v>196443.93</v>
      </c>
      <c r="Q24" s="4">
        <v>0</v>
      </c>
      <c r="R24" s="43">
        <v>21848.75</v>
      </c>
      <c r="S24" s="43">
        <v>19729.55</v>
      </c>
      <c r="T24" s="43">
        <v>0</v>
      </c>
      <c r="U24" s="37"/>
    </row>
    <row r="25" spans="1:21" ht="15.9" customHeight="1" x14ac:dyDescent="0.25">
      <c r="A25" s="26">
        <v>20</v>
      </c>
      <c r="B25" s="41" t="s">
        <v>46</v>
      </c>
      <c r="C25" s="4">
        <f>SUM(D25:T25)</f>
        <v>21717064.640000001</v>
      </c>
      <c r="D25" s="4">
        <v>0</v>
      </c>
      <c r="E25" s="4">
        <v>351429</v>
      </c>
      <c r="F25" s="4">
        <v>993413.53</v>
      </c>
      <c r="G25" s="4">
        <v>604997.68000000005</v>
      </c>
      <c r="H25" s="4">
        <v>3714667</v>
      </c>
      <c r="I25" s="4">
        <v>0</v>
      </c>
      <c r="J25" s="4">
        <v>0</v>
      </c>
      <c r="K25" s="4">
        <v>0</v>
      </c>
      <c r="L25" s="4">
        <v>0</v>
      </c>
      <c r="M25" s="4">
        <v>0</v>
      </c>
      <c r="N25" s="4">
        <v>10625575.039999999</v>
      </c>
      <c r="O25" s="4">
        <v>4331862.3899999997</v>
      </c>
      <c r="P25" s="4">
        <v>0</v>
      </c>
      <c r="Q25" s="4">
        <v>0</v>
      </c>
      <c r="R25" s="43">
        <v>0</v>
      </c>
      <c r="S25" s="43">
        <v>907658</v>
      </c>
      <c r="T25" s="43">
        <v>187462</v>
      </c>
      <c r="U25" s="37"/>
    </row>
    <row r="26" spans="1:21" ht="15.9" customHeight="1" x14ac:dyDescent="0.25">
      <c r="A26" s="26">
        <v>21</v>
      </c>
      <c r="B26" s="41" t="s">
        <v>49</v>
      </c>
      <c r="C26" s="4">
        <f t="shared" si="3"/>
        <v>651623.17000000004</v>
      </c>
      <c r="D26" s="4">
        <v>0</v>
      </c>
      <c r="E26" s="4">
        <v>11751.43</v>
      </c>
      <c r="F26" s="4">
        <v>0</v>
      </c>
      <c r="G26" s="4">
        <v>411194.99</v>
      </c>
      <c r="H26" s="4">
        <v>0</v>
      </c>
      <c r="I26" s="4">
        <v>0</v>
      </c>
      <c r="J26" s="4">
        <v>37135</v>
      </c>
      <c r="K26" s="4">
        <v>69510.48</v>
      </c>
      <c r="L26" s="4">
        <v>0</v>
      </c>
      <c r="M26" s="4">
        <v>0</v>
      </c>
      <c r="N26" s="4">
        <v>89837.02</v>
      </c>
      <c r="O26" s="4">
        <v>1423.1</v>
      </c>
      <c r="P26" s="4">
        <v>0</v>
      </c>
      <c r="Q26" s="4">
        <v>0</v>
      </c>
      <c r="R26" s="43">
        <v>0</v>
      </c>
      <c r="S26" s="43">
        <v>30771.15</v>
      </c>
      <c r="T26" s="43">
        <v>0</v>
      </c>
      <c r="U26" s="37"/>
    </row>
    <row r="27" spans="1:21" ht="15.9" customHeight="1" x14ac:dyDescent="0.25">
      <c r="A27" s="26">
        <v>22</v>
      </c>
      <c r="B27" s="41" t="s">
        <v>5</v>
      </c>
      <c r="C27" s="4">
        <f t="shared" si="3"/>
        <v>218761.84999999998</v>
      </c>
      <c r="D27" s="4">
        <v>0</v>
      </c>
      <c r="E27" s="4">
        <v>14382.49</v>
      </c>
      <c r="F27" s="4">
        <v>0</v>
      </c>
      <c r="G27" s="4">
        <v>2060.8000000000002</v>
      </c>
      <c r="H27" s="4">
        <v>0</v>
      </c>
      <c r="I27" s="4">
        <v>19829.099999999999</v>
      </c>
      <c r="J27" s="4">
        <v>0</v>
      </c>
      <c r="K27" s="4">
        <v>3590.32</v>
      </c>
      <c r="L27" s="4">
        <v>6007.53</v>
      </c>
      <c r="M27" s="4">
        <v>23497.94</v>
      </c>
      <c r="N27" s="4">
        <v>118191.82999999999</v>
      </c>
      <c r="O27" s="4">
        <v>0</v>
      </c>
      <c r="P27" s="4">
        <v>26481.65</v>
      </c>
      <c r="Q27" s="4">
        <v>0</v>
      </c>
      <c r="R27" s="43">
        <v>4720.1899999999996</v>
      </c>
      <c r="S27" s="43">
        <v>0</v>
      </c>
      <c r="T27" s="43">
        <v>0</v>
      </c>
      <c r="U27" s="37"/>
    </row>
    <row r="28" spans="1:21" ht="15.9" customHeight="1" x14ac:dyDescent="0.25">
      <c r="A28" s="26">
        <v>23</v>
      </c>
      <c r="B28" s="41" t="s">
        <v>6</v>
      </c>
      <c r="C28" s="4">
        <f t="shared" si="3"/>
        <v>241789.37999999995</v>
      </c>
      <c r="D28" s="4">
        <v>0</v>
      </c>
      <c r="E28" s="4">
        <v>15896.429999999998</v>
      </c>
      <c r="F28" s="4">
        <v>0</v>
      </c>
      <c r="G28" s="4">
        <v>2277.7200000000003</v>
      </c>
      <c r="H28" s="4">
        <v>0</v>
      </c>
      <c r="I28" s="4">
        <v>21916.370000000003</v>
      </c>
      <c r="J28" s="4">
        <v>0</v>
      </c>
      <c r="K28" s="4">
        <v>3968.2400000000002</v>
      </c>
      <c r="L28" s="4">
        <v>6639.9099999999989</v>
      </c>
      <c r="M28" s="4">
        <v>25971.399999999998</v>
      </c>
      <c r="N28" s="4">
        <v>130633.06999999998</v>
      </c>
      <c r="O28" s="4">
        <v>0</v>
      </c>
      <c r="P28" s="4">
        <v>29269.189999999995</v>
      </c>
      <c r="Q28" s="4">
        <v>0</v>
      </c>
      <c r="R28" s="43">
        <v>5217.05</v>
      </c>
      <c r="S28" s="43">
        <v>0</v>
      </c>
      <c r="T28" s="43">
        <v>0</v>
      </c>
      <c r="U28" s="37"/>
    </row>
    <row r="29" spans="1:21" ht="15.9" customHeight="1" x14ac:dyDescent="0.25">
      <c r="A29" s="26">
        <v>24</v>
      </c>
      <c r="B29" s="41" t="s">
        <v>47</v>
      </c>
      <c r="C29" s="4">
        <f t="shared" si="3"/>
        <v>3112197.44</v>
      </c>
      <c r="D29" s="4">
        <v>0</v>
      </c>
      <c r="E29" s="4">
        <v>37387</v>
      </c>
      <c r="F29" s="4">
        <v>0</v>
      </c>
      <c r="G29" s="4">
        <v>0</v>
      </c>
      <c r="H29" s="4">
        <v>399373</v>
      </c>
      <c r="I29" s="4">
        <v>0</v>
      </c>
      <c r="J29" s="4">
        <v>0</v>
      </c>
      <c r="K29" s="4">
        <v>0</v>
      </c>
      <c r="L29" s="4">
        <v>152491</v>
      </c>
      <c r="M29" s="4">
        <v>0</v>
      </c>
      <c r="N29" s="4">
        <v>1439686.33</v>
      </c>
      <c r="O29" s="4">
        <v>401311.11</v>
      </c>
      <c r="P29" s="4">
        <v>0</v>
      </c>
      <c r="Q29" s="4">
        <v>649093</v>
      </c>
      <c r="R29" s="43">
        <v>0</v>
      </c>
      <c r="S29" s="43">
        <v>32856</v>
      </c>
      <c r="T29" s="43">
        <v>0</v>
      </c>
      <c r="U29" s="37"/>
    </row>
    <row r="30" spans="1:21" ht="15.9" customHeight="1" x14ac:dyDescent="0.25">
      <c r="A30" s="26">
        <v>25</v>
      </c>
      <c r="B30" s="41" t="s">
        <v>50</v>
      </c>
      <c r="C30" s="4">
        <f t="shared" si="3"/>
        <v>210805.75</v>
      </c>
      <c r="D30" s="4">
        <v>0</v>
      </c>
      <c r="E30" s="4">
        <v>1238.8</v>
      </c>
      <c r="F30" s="4">
        <v>0</v>
      </c>
      <c r="G30" s="4">
        <v>149128.04</v>
      </c>
      <c r="H30" s="4">
        <v>0</v>
      </c>
      <c r="I30" s="4">
        <v>0</v>
      </c>
      <c r="J30" s="4">
        <v>7146.94</v>
      </c>
      <c r="K30" s="4">
        <v>26339.32</v>
      </c>
      <c r="L30" s="4">
        <v>0</v>
      </c>
      <c r="M30" s="4">
        <v>0</v>
      </c>
      <c r="N30" s="4">
        <v>14159.08</v>
      </c>
      <c r="O30" s="4">
        <v>0</v>
      </c>
      <c r="P30" s="4">
        <v>0</v>
      </c>
      <c r="Q30" s="4">
        <v>0</v>
      </c>
      <c r="R30" s="43">
        <v>0</v>
      </c>
      <c r="S30" s="43">
        <v>0</v>
      </c>
      <c r="T30" s="43">
        <v>12793.57</v>
      </c>
      <c r="U30" s="37"/>
    </row>
    <row r="31" spans="1:21" ht="15.9" customHeight="1" x14ac:dyDescent="0.25">
      <c r="A31" s="26">
        <v>26</v>
      </c>
      <c r="B31" s="41" t="s">
        <v>7</v>
      </c>
      <c r="C31" s="4">
        <f t="shared" si="3"/>
        <v>26147.590000000004</v>
      </c>
      <c r="D31" s="4">
        <v>0</v>
      </c>
      <c r="E31" s="4">
        <v>1880.21</v>
      </c>
      <c r="F31" s="4">
        <v>0</v>
      </c>
      <c r="G31" s="4">
        <v>128.88999999999999</v>
      </c>
      <c r="H31" s="4">
        <v>0</v>
      </c>
      <c r="I31" s="4">
        <v>3536.15</v>
      </c>
      <c r="J31" s="4">
        <v>0</v>
      </c>
      <c r="K31" s="4">
        <v>310.22000000000003</v>
      </c>
      <c r="L31" s="4">
        <v>1071.47</v>
      </c>
      <c r="M31" s="4">
        <v>2832.91</v>
      </c>
      <c r="N31" s="4">
        <v>12664.27</v>
      </c>
      <c r="O31" s="4">
        <v>0</v>
      </c>
      <c r="P31" s="4">
        <v>2249.69</v>
      </c>
      <c r="Q31" s="4">
        <v>0</v>
      </c>
      <c r="R31" s="43">
        <v>553.54</v>
      </c>
      <c r="S31" s="43">
        <v>920.24</v>
      </c>
      <c r="T31" s="43">
        <v>0</v>
      </c>
      <c r="U31" s="37"/>
    </row>
    <row r="32" spans="1:21" ht="15.9" customHeight="1" x14ac:dyDescent="0.25">
      <c r="A32" s="26">
        <v>27</v>
      </c>
      <c r="B32" s="41" t="s">
        <v>8</v>
      </c>
      <c r="C32" s="4">
        <f t="shared" si="3"/>
        <v>111471.33000000002</v>
      </c>
      <c r="D32" s="4">
        <v>0</v>
      </c>
      <c r="E32" s="4">
        <v>8015.61</v>
      </c>
      <c r="F32" s="4">
        <v>0</v>
      </c>
      <c r="G32" s="4">
        <v>549.49</v>
      </c>
      <c r="H32" s="4">
        <v>0</v>
      </c>
      <c r="I32" s="4">
        <v>15075.180000000002</v>
      </c>
      <c r="J32" s="4">
        <v>0</v>
      </c>
      <c r="K32" s="4">
        <v>1322.53</v>
      </c>
      <c r="L32" s="4">
        <v>4567.87</v>
      </c>
      <c r="M32" s="4">
        <v>12077.12</v>
      </c>
      <c r="N32" s="4">
        <v>53989.760000000009</v>
      </c>
      <c r="O32" s="4">
        <v>0</v>
      </c>
      <c r="P32" s="4">
        <v>9590.7999999999993</v>
      </c>
      <c r="Q32" s="4">
        <v>0</v>
      </c>
      <c r="R32" s="43">
        <v>2359.8200000000002</v>
      </c>
      <c r="S32" s="43">
        <v>3923.1500000000005</v>
      </c>
      <c r="T32" s="43">
        <v>0</v>
      </c>
      <c r="U32" s="37"/>
    </row>
    <row r="33" spans="1:21" ht="15.9" customHeight="1" x14ac:dyDescent="0.25">
      <c r="A33" s="26">
        <v>28</v>
      </c>
      <c r="B33" s="41" t="s">
        <v>48</v>
      </c>
      <c r="C33" s="4">
        <f t="shared" si="3"/>
        <v>1360377.58</v>
      </c>
      <c r="D33" s="4">
        <v>0</v>
      </c>
      <c r="E33" s="4">
        <v>19594</v>
      </c>
      <c r="F33" s="4">
        <v>0</v>
      </c>
      <c r="G33" s="4">
        <v>0</v>
      </c>
      <c r="H33" s="4">
        <v>169362</v>
      </c>
      <c r="I33" s="4">
        <v>0</v>
      </c>
      <c r="J33" s="4">
        <v>0</v>
      </c>
      <c r="K33" s="4">
        <v>0</v>
      </c>
      <c r="L33" s="4">
        <v>167374</v>
      </c>
      <c r="M33" s="4">
        <v>0</v>
      </c>
      <c r="N33" s="4">
        <v>399845</v>
      </c>
      <c r="O33" s="4">
        <v>433015.58</v>
      </c>
      <c r="P33" s="4">
        <v>0</v>
      </c>
      <c r="Q33" s="4">
        <v>163000</v>
      </c>
      <c r="R33" s="43">
        <v>0</v>
      </c>
      <c r="S33" s="43">
        <v>0</v>
      </c>
      <c r="T33" s="43">
        <v>8187</v>
      </c>
      <c r="U33" s="37"/>
    </row>
    <row r="34" spans="1:21" ht="15.9" customHeight="1" x14ac:dyDescent="0.25">
      <c r="A34" s="26">
        <v>29</v>
      </c>
      <c r="B34" s="41" t="s">
        <v>51</v>
      </c>
      <c r="C34" s="4">
        <f>SUM(D34:T34)</f>
        <v>49812.24</v>
      </c>
      <c r="D34" s="4">
        <v>0</v>
      </c>
      <c r="E34" s="4">
        <v>558.03</v>
      </c>
      <c r="F34" s="4">
        <v>0</v>
      </c>
      <c r="G34" s="4">
        <v>23433.29</v>
      </c>
      <c r="H34" s="4">
        <v>0</v>
      </c>
      <c r="I34" s="4">
        <v>0</v>
      </c>
      <c r="J34" s="4">
        <v>1096.6500000000001</v>
      </c>
      <c r="K34" s="4">
        <v>5584.1</v>
      </c>
      <c r="L34" s="4">
        <v>0</v>
      </c>
      <c r="M34" s="4">
        <v>0</v>
      </c>
      <c r="N34" s="4">
        <v>4610.7700000000004</v>
      </c>
      <c r="O34" s="4">
        <v>0</v>
      </c>
      <c r="P34" s="4">
        <v>0</v>
      </c>
      <c r="Q34" s="4">
        <v>0</v>
      </c>
      <c r="R34" s="43">
        <v>0</v>
      </c>
      <c r="S34" s="43">
        <v>14529.4</v>
      </c>
      <c r="T34" s="43">
        <v>0</v>
      </c>
      <c r="U34" s="37"/>
    </row>
    <row r="35" spans="1:21" ht="15.9" customHeight="1" x14ac:dyDescent="0.25">
      <c r="A35" s="26">
        <v>30</v>
      </c>
      <c r="B35" s="41" t="s">
        <v>24</v>
      </c>
      <c r="C35" s="4">
        <f t="shared" si="3"/>
        <v>0</v>
      </c>
      <c r="D35" s="4">
        <v>0</v>
      </c>
      <c r="E35" s="4">
        <v>0</v>
      </c>
      <c r="F35" s="4">
        <v>0</v>
      </c>
      <c r="G35" s="4">
        <v>0</v>
      </c>
      <c r="H35" s="4">
        <v>0</v>
      </c>
      <c r="I35" s="4">
        <v>0</v>
      </c>
      <c r="J35" s="4">
        <v>0</v>
      </c>
      <c r="K35" s="4">
        <v>0</v>
      </c>
      <c r="L35" s="4">
        <v>0</v>
      </c>
      <c r="M35" s="4">
        <v>0</v>
      </c>
      <c r="N35" s="4">
        <v>0</v>
      </c>
      <c r="O35" s="4">
        <v>0</v>
      </c>
      <c r="P35" s="4">
        <v>0</v>
      </c>
      <c r="Q35" s="4">
        <v>0</v>
      </c>
      <c r="R35" s="43">
        <v>0</v>
      </c>
      <c r="S35" s="4">
        <v>0</v>
      </c>
      <c r="T35" s="4">
        <v>0</v>
      </c>
      <c r="U35" s="37"/>
    </row>
    <row r="36" spans="1:21" ht="15.9" customHeight="1" x14ac:dyDescent="0.25">
      <c r="A36" s="26">
        <v>31</v>
      </c>
      <c r="B36" s="45" t="s">
        <v>72</v>
      </c>
      <c r="C36" s="14">
        <f>SUM(D36:T36)</f>
        <v>62353484.969999999</v>
      </c>
      <c r="D36" s="14">
        <f>SUM(D20:D35)</f>
        <v>0</v>
      </c>
      <c r="E36" s="14">
        <f t="shared" ref="E36:P36" si="4">SUM(E20:E35)</f>
        <v>1444418.4400000002</v>
      </c>
      <c r="F36" s="14">
        <f t="shared" si="4"/>
        <v>993413.53</v>
      </c>
      <c r="G36" s="14">
        <f t="shared" si="4"/>
        <v>2224743.3800000004</v>
      </c>
      <c r="H36" s="14">
        <f t="shared" si="4"/>
        <v>6630550.0099999998</v>
      </c>
      <c r="I36" s="14">
        <f t="shared" si="4"/>
        <v>960389</v>
      </c>
      <c r="J36" s="14">
        <f t="shared" si="4"/>
        <v>126270.2</v>
      </c>
      <c r="K36" s="14">
        <f>SUM(K20:K35)</f>
        <v>524065.11999999994</v>
      </c>
      <c r="L36" s="14">
        <f t="shared" si="4"/>
        <v>703396.54999999993</v>
      </c>
      <c r="M36" s="14">
        <f t="shared" si="4"/>
        <v>601178</v>
      </c>
      <c r="N36" s="14">
        <f t="shared" si="4"/>
        <v>29473835.800000001</v>
      </c>
      <c r="O36" s="14">
        <f t="shared" si="4"/>
        <v>11351321.050000001</v>
      </c>
      <c r="P36" s="14">
        <f t="shared" si="4"/>
        <v>803667.99999999988</v>
      </c>
      <c r="Q36" s="14">
        <f>SUM(Q20:Q35)</f>
        <v>3787668.81</v>
      </c>
      <c r="R36" s="14">
        <f>SUM(R20:R35)</f>
        <v>151394.29</v>
      </c>
      <c r="S36" s="14">
        <f>SUM(S20:S35)</f>
        <v>2368730.2200000002</v>
      </c>
      <c r="T36" s="14">
        <f>SUM(T20:T35)</f>
        <v>208442.57</v>
      </c>
      <c r="U36" s="37"/>
    </row>
    <row r="37" spans="1:21" ht="15.9" customHeight="1" thickBot="1" x14ac:dyDescent="0.3">
      <c r="A37" s="26">
        <v>32</v>
      </c>
      <c r="B37" s="47" t="s">
        <v>71</v>
      </c>
      <c r="C37" s="15">
        <f>SUM(D37:T37)</f>
        <v>65189340.729999997</v>
      </c>
      <c r="D37" s="15">
        <f>D18+D36</f>
        <v>28701.97</v>
      </c>
      <c r="E37" s="15">
        <f>E18+E36</f>
        <v>1572607.5200000003</v>
      </c>
      <c r="F37" s="15">
        <f t="shared" ref="F37:P37" si="5">F18+F36</f>
        <v>1112044.3</v>
      </c>
      <c r="G37" s="15">
        <f t="shared" si="5"/>
        <v>2336575.41</v>
      </c>
      <c r="H37" s="15">
        <f t="shared" si="5"/>
        <v>6782308.6600000001</v>
      </c>
      <c r="I37" s="15">
        <f t="shared" si="5"/>
        <v>1014406.56</v>
      </c>
      <c r="J37" s="15">
        <f t="shared" si="5"/>
        <v>164386.65</v>
      </c>
      <c r="K37" s="15">
        <f>K18+K36</f>
        <v>548576.73</v>
      </c>
      <c r="L37" s="15">
        <f t="shared" si="5"/>
        <v>824636.54999999993</v>
      </c>
      <c r="M37" s="15">
        <f t="shared" si="5"/>
        <v>668494.79</v>
      </c>
      <c r="N37" s="15">
        <f t="shared" si="5"/>
        <v>30624528.609999999</v>
      </c>
      <c r="O37" s="15">
        <f t="shared" si="5"/>
        <v>11723838.65</v>
      </c>
      <c r="P37" s="15">
        <f t="shared" si="5"/>
        <v>870415.86999999988</v>
      </c>
      <c r="Q37" s="15">
        <f>Q18+Q36</f>
        <v>4033505.08</v>
      </c>
      <c r="R37" s="15">
        <f>R18+R36</f>
        <v>161251.68</v>
      </c>
      <c r="S37" s="15">
        <f>S18+S36</f>
        <v>2484515.9900000002</v>
      </c>
      <c r="T37" s="15">
        <f>T18+T36</f>
        <v>238545.71000000002</v>
      </c>
      <c r="U37" s="37"/>
    </row>
    <row r="38" spans="1:21" ht="27.6" customHeight="1" thickTop="1" x14ac:dyDescent="0.25">
      <c r="A38" s="26">
        <v>33</v>
      </c>
      <c r="B38" s="48" t="s">
        <v>73</v>
      </c>
      <c r="C38" s="18">
        <f>SUM(D38:T38)</f>
        <v>190023908.25999993</v>
      </c>
      <c r="D38" s="18">
        <f>D12-D37</f>
        <v>2118810.8499999987</v>
      </c>
      <c r="E38" s="18">
        <f>E12-E37</f>
        <v>7616313.8199999994</v>
      </c>
      <c r="F38" s="18">
        <f>F12-F37</f>
        <v>10377295.949999996</v>
      </c>
      <c r="G38" s="18">
        <f t="shared" ref="G38:P38" si="6">G12-G37</f>
        <v>6828740.5399999991</v>
      </c>
      <c r="H38" s="18">
        <f t="shared" si="6"/>
        <v>7896193.7799999937</v>
      </c>
      <c r="I38" s="18">
        <f t="shared" si="6"/>
        <v>3442501.569999998</v>
      </c>
      <c r="J38" s="18">
        <f t="shared" si="6"/>
        <v>2155094.23</v>
      </c>
      <c r="K38" s="18">
        <f>K12-K37</f>
        <v>1433498.1799999995</v>
      </c>
      <c r="L38" s="18">
        <f t="shared" si="6"/>
        <v>8088256.9700000016</v>
      </c>
      <c r="M38" s="18">
        <f t="shared" si="6"/>
        <v>5699621.7599999998</v>
      </c>
      <c r="N38" s="18">
        <f t="shared" si="6"/>
        <v>75084409.809999987</v>
      </c>
      <c r="O38" s="18">
        <f t="shared" si="6"/>
        <v>23482910.390000001</v>
      </c>
      <c r="P38" s="18">
        <f t="shared" si="6"/>
        <v>4936525.4800000004</v>
      </c>
      <c r="Q38" s="18">
        <f>Q12-Q37</f>
        <v>20049356.230000004</v>
      </c>
      <c r="R38" s="18">
        <f>R12-R37</f>
        <v>340122.82</v>
      </c>
      <c r="S38" s="18">
        <f>S12-S37</f>
        <v>8445965.8199999984</v>
      </c>
      <c r="T38" s="18">
        <f>T12-T37</f>
        <v>2028290.06</v>
      </c>
      <c r="U38" s="37"/>
    </row>
    <row r="39" spans="1:21" ht="42.6" customHeight="1" x14ac:dyDescent="0.25">
      <c r="A39" s="26">
        <v>34</v>
      </c>
      <c r="B39" s="59" t="s">
        <v>85</v>
      </c>
      <c r="C39" s="59"/>
      <c r="D39" s="59"/>
      <c r="E39" s="59"/>
      <c r="F39" s="59"/>
      <c r="G39" s="59"/>
      <c r="H39" s="59"/>
      <c r="I39" s="59"/>
      <c r="J39" s="59"/>
      <c r="K39" s="59"/>
      <c r="L39" s="40"/>
      <c r="M39" s="40"/>
      <c r="N39" s="40"/>
      <c r="O39" s="40"/>
      <c r="P39" s="40"/>
      <c r="Q39" s="40"/>
      <c r="R39" s="40"/>
      <c r="S39" s="40"/>
      <c r="T39" s="40"/>
      <c r="U39" s="37"/>
    </row>
    <row r="40" spans="1:21" ht="18" customHeight="1" x14ac:dyDescent="0.25">
      <c r="A40" s="26">
        <v>35</v>
      </c>
      <c r="B40" s="44" t="s">
        <v>61</v>
      </c>
      <c r="C40" s="23">
        <f>SUM(D40:T40)</f>
        <v>161885566</v>
      </c>
      <c r="D40" s="23">
        <v>1288590</v>
      </c>
      <c r="E40" s="23">
        <v>5079480</v>
      </c>
      <c r="F40" s="23">
        <v>10819181</v>
      </c>
      <c r="G40" s="23">
        <v>4409078</v>
      </c>
      <c r="H40" s="23">
        <v>7315860</v>
      </c>
      <c r="I40" s="23">
        <v>1430714</v>
      </c>
      <c r="J40" s="23">
        <v>979380</v>
      </c>
      <c r="K40" s="23">
        <v>1644298</v>
      </c>
      <c r="L40" s="23">
        <v>10863479</v>
      </c>
      <c r="M40" s="23">
        <v>5343953</v>
      </c>
      <c r="N40" s="23">
        <v>73813336</v>
      </c>
      <c r="O40" s="23">
        <v>17976336</v>
      </c>
      <c r="P40" s="23">
        <v>4602123</v>
      </c>
      <c r="Q40" s="23">
        <v>6873326</v>
      </c>
      <c r="R40" s="23">
        <v>577125</v>
      </c>
      <c r="S40" s="23">
        <v>7111595</v>
      </c>
      <c r="T40" s="23">
        <v>1757712</v>
      </c>
      <c r="U40" s="37"/>
    </row>
    <row r="41" spans="1:21" ht="15.9" customHeight="1" x14ac:dyDescent="0.25">
      <c r="A41" s="26">
        <v>36</v>
      </c>
      <c r="B41" s="44" t="s">
        <v>62</v>
      </c>
      <c r="C41" s="23">
        <f>SUM(D41:T41)</f>
        <v>5216765</v>
      </c>
      <c r="D41" s="23">
        <v>125000</v>
      </c>
      <c r="E41" s="23">
        <v>125000</v>
      </c>
      <c r="F41" s="23">
        <v>275000</v>
      </c>
      <c r="G41" s="23">
        <v>125000</v>
      </c>
      <c r="H41" s="23">
        <v>219475</v>
      </c>
      <c r="I41" s="23">
        <v>200000</v>
      </c>
      <c r="J41" s="23">
        <v>125000</v>
      </c>
      <c r="K41" s="23">
        <v>125000</v>
      </c>
      <c r="L41" s="23">
        <v>155407</v>
      </c>
      <c r="M41" s="23">
        <v>250000</v>
      </c>
      <c r="N41" s="23">
        <v>2214377</v>
      </c>
      <c r="O41" s="23">
        <v>430306</v>
      </c>
      <c r="P41" s="23">
        <v>125000</v>
      </c>
      <c r="Q41" s="23">
        <v>281200</v>
      </c>
      <c r="R41" s="23">
        <v>125000</v>
      </c>
      <c r="S41" s="23">
        <v>220000</v>
      </c>
      <c r="T41" s="23">
        <v>96000</v>
      </c>
      <c r="U41" s="37"/>
    </row>
    <row r="42" spans="1:21" ht="15.9" customHeight="1" x14ac:dyDescent="0.25">
      <c r="A42" s="26">
        <v>37</v>
      </c>
      <c r="B42" s="44" t="s">
        <v>63</v>
      </c>
      <c r="C42" s="23">
        <f>SUM(D42:T42)</f>
        <v>-24052028</v>
      </c>
      <c r="D42" s="23">
        <v>-53197</v>
      </c>
      <c r="E42" s="23">
        <v>-58065</v>
      </c>
      <c r="F42" s="23">
        <v>0</v>
      </c>
      <c r="G42" s="23">
        <v>-178503</v>
      </c>
      <c r="H42" s="23">
        <v>-638326</v>
      </c>
      <c r="I42" s="23">
        <v>-151267</v>
      </c>
      <c r="J42" s="23">
        <v>0</v>
      </c>
      <c r="K42" s="23">
        <v>0</v>
      </c>
      <c r="L42" s="23">
        <v>-2232874</v>
      </c>
      <c r="M42" s="23">
        <v>-179755</v>
      </c>
      <c r="N42" s="23">
        <v>-12907595</v>
      </c>
      <c r="O42" s="23">
        <v>-47964</v>
      </c>
      <c r="P42" s="23">
        <v>-1980962</v>
      </c>
      <c r="Q42" s="23">
        <v>-3973978</v>
      </c>
      <c r="R42" s="23">
        <v>0</v>
      </c>
      <c r="S42" s="23">
        <v>-1568869</v>
      </c>
      <c r="T42" s="23">
        <v>-80673</v>
      </c>
      <c r="U42" s="37"/>
    </row>
    <row r="43" spans="1:21" ht="17.25" customHeight="1" x14ac:dyDescent="0.25">
      <c r="A43" s="26">
        <v>38</v>
      </c>
      <c r="B43" s="44" t="s">
        <v>64</v>
      </c>
      <c r="C43" s="23"/>
      <c r="D43" s="23"/>
      <c r="E43" s="23"/>
      <c r="F43" s="23"/>
      <c r="G43" s="23"/>
      <c r="H43" s="23"/>
      <c r="I43" s="23"/>
      <c r="J43" s="23"/>
      <c r="K43" s="23"/>
      <c r="L43" s="23"/>
      <c r="M43" s="23"/>
      <c r="N43" s="23"/>
      <c r="O43" s="23"/>
      <c r="P43" s="23"/>
      <c r="Q43" s="23"/>
      <c r="R43" s="23"/>
      <c r="S43" s="23"/>
      <c r="T43" s="23"/>
      <c r="U43" s="37"/>
    </row>
    <row r="44" spans="1:21" ht="16.5" customHeight="1" x14ac:dyDescent="0.25">
      <c r="A44" s="26">
        <v>39</v>
      </c>
      <c r="B44" s="49" t="s">
        <v>65</v>
      </c>
      <c r="C44" s="23">
        <f>SUM(D44:T44)</f>
        <v>0</v>
      </c>
      <c r="D44" s="23"/>
      <c r="E44" s="23"/>
      <c r="F44" s="23"/>
      <c r="G44" s="23"/>
      <c r="H44" s="23"/>
      <c r="I44" s="23"/>
      <c r="J44" s="23"/>
      <c r="K44" s="23"/>
      <c r="L44" s="23"/>
      <c r="M44" s="23"/>
      <c r="N44" s="23"/>
      <c r="O44" s="23"/>
      <c r="P44" s="23"/>
      <c r="Q44" s="23"/>
      <c r="R44" s="23"/>
      <c r="S44" s="23"/>
      <c r="T44" s="23"/>
      <c r="U44" s="37"/>
    </row>
    <row r="45" spans="1:21" ht="18" customHeight="1" x14ac:dyDescent="0.25">
      <c r="A45" s="26">
        <v>40</v>
      </c>
      <c r="B45" s="49" t="s">
        <v>66</v>
      </c>
      <c r="C45" s="23">
        <f>SUM(D45:T45)</f>
        <v>0</v>
      </c>
      <c r="D45" s="23"/>
      <c r="E45" s="23"/>
      <c r="F45" s="23"/>
      <c r="G45" s="23"/>
      <c r="H45" s="23"/>
      <c r="I45" s="23"/>
      <c r="J45" s="23"/>
      <c r="K45" s="23"/>
      <c r="L45" s="23"/>
      <c r="M45" s="23"/>
      <c r="N45" s="23"/>
      <c r="O45" s="23"/>
      <c r="P45" s="23"/>
      <c r="Q45" s="23"/>
      <c r="R45" s="23"/>
      <c r="S45" s="23"/>
      <c r="T45" s="23"/>
      <c r="U45" s="37"/>
    </row>
    <row r="46" spans="1:21" ht="18" customHeight="1" x14ac:dyDescent="0.25">
      <c r="A46" s="26">
        <v>41</v>
      </c>
      <c r="B46" s="23" t="s">
        <v>86</v>
      </c>
      <c r="C46" s="11">
        <f>SUM(D46:T46)</f>
        <v>143050303</v>
      </c>
      <c r="D46" s="11">
        <f>SUM(D40:D45)</f>
        <v>1360393</v>
      </c>
      <c r="E46" s="11">
        <f t="shared" ref="E46:Q46" si="7">SUM(E40:E45)</f>
        <v>5146415</v>
      </c>
      <c r="F46" s="11">
        <f t="shared" si="7"/>
        <v>11094181</v>
      </c>
      <c r="G46" s="11">
        <f t="shared" si="7"/>
        <v>4355575</v>
      </c>
      <c r="H46" s="11">
        <f t="shared" si="7"/>
        <v>6897009</v>
      </c>
      <c r="I46" s="11">
        <f t="shared" si="7"/>
        <v>1479447</v>
      </c>
      <c r="J46" s="11">
        <f t="shared" si="7"/>
        <v>1104380</v>
      </c>
      <c r="K46" s="11">
        <f>SUM(K40:K45)</f>
        <v>1769298</v>
      </c>
      <c r="L46" s="11">
        <f t="shared" si="7"/>
        <v>8786012</v>
      </c>
      <c r="M46" s="11">
        <f t="shared" si="7"/>
        <v>5414198</v>
      </c>
      <c r="N46" s="11">
        <f t="shared" si="7"/>
        <v>63120118</v>
      </c>
      <c r="O46" s="11">
        <f t="shared" si="7"/>
        <v>18358678</v>
      </c>
      <c r="P46" s="11">
        <f>SUM(P40:P45)</f>
        <v>2746161</v>
      </c>
      <c r="Q46" s="11">
        <f t="shared" si="7"/>
        <v>3180548</v>
      </c>
      <c r="R46" s="11">
        <f>SUM(R40:R45)</f>
        <v>702125</v>
      </c>
      <c r="S46" s="11">
        <f>SUM(S40:S45)</f>
        <v>5762726</v>
      </c>
      <c r="T46" s="11">
        <f>SUM(T40:T45)</f>
        <v>1773039</v>
      </c>
      <c r="U46" s="37"/>
    </row>
    <row r="47" spans="1:21" ht="18.75" customHeight="1" x14ac:dyDescent="0.25">
      <c r="A47" s="26">
        <v>42</v>
      </c>
      <c r="B47" s="61" t="s">
        <v>87</v>
      </c>
      <c r="C47" s="61"/>
      <c r="D47" s="61"/>
      <c r="E47" s="61"/>
      <c r="F47" s="61"/>
      <c r="G47" s="61"/>
      <c r="H47" s="61"/>
      <c r="I47" s="61"/>
      <c r="J47" s="61"/>
      <c r="K47" s="61"/>
      <c r="L47" s="46"/>
      <c r="M47" s="46"/>
      <c r="N47" s="46"/>
      <c r="O47" s="46"/>
      <c r="P47" s="46"/>
      <c r="Q47" s="46"/>
      <c r="R47" s="46"/>
      <c r="S47" s="46"/>
      <c r="T47" s="46"/>
      <c r="U47" s="37"/>
    </row>
    <row r="48" spans="1:21" ht="18" customHeight="1" x14ac:dyDescent="0.25">
      <c r="A48" s="26">
        <v>43</v>
      </c>
      <c r="B48" s="44" t="s">
        <v>61</v>
      </c>
      <c r="C48" s="23">
        <f>SUM(D48:T48)</f>
        <v>136401502.91999999</v>
      </c>
      <c r="D48" s="23">
        <f>1288590-53197</f>
        <v>1235393</v>
      </c>
      <c r="E48" s="23">
        <f>5079480-58065</f>
        <v>5021415</v>
      </c>
      <c r="F48" s="23">
        <v>10377295.949999996</v>
      </c>
      <c r="G48" s="23">
        <f>4409078-178503</f>
        <v>4230575</v>
      </c>
      <c r="H48" s="23">
        <f>7315860-638326</f>
        <v>6677534</v>
      </c>
      <c r="I48" s="23">
        <f>1430714-151267</f>
        <v>1279447</v>
      </c>
      <c r="J48" s="23">
        <v>979380</v>
      </c>
      <c r="K48" s="23">
        <v>1433498.1799999995</v>
      </c>
      <c r="L48" s="23">
        <v>8088256.9700000016</v>
      </c>
      <c r="M48" s="23">
        <f>5343953-179755</f>
        <v>5164198</v>
      </c>
      <c r="N48" s="23">
        <f>73813336-12907595</f>
        <v>60905741</v>
      </c>
      <c r="O48" s="23">
        <f>17976336-47964</f>
        <v>17928372</v>
      </c>
      <c r="P48" s="23">
        <f>4602123-1980962</f>
        <v>2621161</v>
      </c>
      <c r="Q48" s="23">
        <f>6873326-3973978</f>
        <v>2899348</v>
      </c>
      <c r="R48" s="23">
        <v>340122.82</v>
      </c>
      <c r="S48" s="23">
        <f>7111595-1568869</f>
        <v>5542726</v>
      </c>
      <c r="T48" s="23">
        <f>1757712-80673</f>
        <v>1677039</v>
      </c>
      <c r="U48" s="37"/>
    </row>
    <row r="49" spans="1:21" ht="16.95" customHeight="1" x14ac:dyDescent="0.25">
      <c r="A49" s="26">
        <v>44</v>
      </c>
      <c r="B49" s="44" t="s">
        <v>67</v>
      </c>
      <c r="C49" s="23">
        <f>SUM(D49:T49)</f>
        <v>4536358</v>
      </c>
      <c r="D49" s="8">
        <v>125000</v>
      </c>
      <c r="E49" s="8">
        <v>125000</v>
      </c>
      <c r="F49" s="3">
        <v>0</v>
      </c>
      <c r="G49" s="8">
        <v>125000</v>
      </c>
      <c r="H49" s="8">
        <v>219475</v>
      </c>
      <c r="I49" s="8">
        <v>200000</v>
      </c>
      <c r="J49" s="8">
        <v>125000</v>
      </c>
      <c r="K49" s="3">
        <v>0</v>
      </c>
      <c r="L49" s="3">
        <v>0</v>
      </c>
      <c r="M49" s="8">
        <v>250000</v>
      </c>
      <c r="N49" s="8">
        <v>2214377</v>
      </c>
      <c r="O49" s="8">
        <v>430306</v>
      </c>
      <c r="P49" s="8">
        <v>125000</v>
      </c>
      <c r="Q49" s="23">
        <v>281200</v>
      </c>
      <c r="R49" s="23">
        <v>0</v>
      </c>
      <c r="S49" s="23">
        <v>220000</v>
      </c>
      <c r="T49" s="23">
        <v>96000</v>
      </c>
      <c r="U49" s="37"/>
    </row>
    <row r="50" spans="1:21" ht="18.75" customHeight="1" thickBot="1" x14ac:dyDescent="0.3">
      <c r="A50" s="26">
        <v>45</v>
      </c>
      <c r="B50" s="56" t="s">
        <v>90</v>
      </c>
      <c r="C50" s="13">
        <f>SUM(D50:T50)</f>
        <v>140937860.91999999</v>
      </c>
      <c r="D50" s="13">
        <f>SUM(D48:D49)</f>
        <v>1360393</v>
      </c>
      <c r="E50" s="13">
        <f t="shared" ref="E50:Q50" si="8">SUM(E48:E49)</f>
        <v>5146415</v>
      </c>
      <c r="F50" s="13">
        <f>SUM(F48:F49)</f>
        <v>10377295.949999996</v>
      </c>
      <c r="G50" s="13">
        <f t="shared" si="8"/>
        <v>4355575</v>
      </c>
      <c r="H50" s="13">
        <f t="shared" si="8"/>
        <v>6897009</v>
      </c>
      <c r="I50" s="13">
        <f t="shared" si="8"/>
        <v>1479447</v>
      </c>
      <c r="J50" s="13">
        <f t="shared" si="8"/>
        <v>1104380</v>
      </c>
      <c r="K50" s="13">
        <f>SUM(K48:K49)</f>
        <v>1433498.1799999995</v>
      </c>
      <c r="L50" s="13">
        <f t="shared" si="8"/>
        <v>8088256.9700000016</v>
      </c>
      <c r="M50" s="13">
        <f t="shared" si="8"/>
        <v>5414198</v>
      </c>
      <c r="N50" s="13">
        <f t="shared" si="8"/>
        <v>63120118</v>
      </c>
      <c r="O50" s="13">
        <f t="shared" si="8"/>
        <v>18358678</v>
      </c>
      <c r="P50" s="13">
        <f>SUM(P48:P49)</f>
        <v>2746161</v>
      </c>
      <c r="Q50" s="13">
        <f t="shared" si="8"/>
        <v>3180548</v>
      </c>
      <c r="R50" s="13">
        <f>SUM(R48:R49)</f>
        <v>340122.82</v>
      </c>
      <c r="S50" s="13">
        <f>SUM(S48:S49)</f>
        <v>5762726</v>
      </c>
      <c r="T50" s="13">
        <f>SUM(T48:T49)</f>
        <v>1773039</v>
      </c>
      <c r="U50" s="37"/>
    </row>
    <row r="51" spans="1:21" ht="31.5" customHeight="1" thickTop="1" x14ac:dyDescent="0.25">
      <c r="A51" s="26">
        <v>46</v>
      </c>
      <c r="B51" s="50" t="s">
        <v>68</v>
      </c>
      <c r="C51" s="50">
        <f>SUM(D51:T51)</f>
        <v>0</v>
      </c>
      <c r="D51" s="50">
        <f>IF(((D38-D46)-(D50-D50))&lt;0,((D38-D46)-(D38-D50))-(D38-D46),((D38-D46)-(D38-D50)))</f>
        <v>0</v>
      </c>
      <c r="E51" s="50">
        <f t="shared" ref="E51:Q51" si="9">IF(((E38-E46)-(E50-E50))&lt;0,((E38-E46)-(E38-E50))-(E38-E46),((E38-E46)-(E38-E50)))</f>
        <v>0</v>
      </c>
      <c r="F51" s="50">
        <f>IF(((F38-F46)-(F50-F50))&lt;0,((F38-F46)-(F38-F50))-(F38-F46),((F38-F46)-(F38-F50)))</f>
        <v>0</v>
      </c>
      <c r="G51" s="50">
        <f>IF(((G38-G46)-(G50-G50))&lt;0,((G38-G46)-(G38-G50))-(G38-G46),((G38-G46)-(G38-G50)))</f>
        <v>0</v>
      </c>
      <c r="H51" s="50">
        <f t="shared" si="9"/>
        <v>0</v>
      </c>
      <c r="I51" s="50">
        <f t="shared" si="9"/>
        <v>0</v>
      </c>
      <c r="J51" s="50">
        <f t="shared" si="9"/>
        <v>0</v>
      </c>
      <c r="K51" s="50">
        <f>ROUND(IF(((K38-K46)-(K50-K50))&lt;0,((K38-K46)-(K38-K50))-(K38-K46),((K38-K46)-(K38-K50))),0)</f>
        <v>0</v>
      </c>
      <c r="L51" s="50">
        <f t="shared" si="9"/>
        <v>0</v>
      </c>
      <c r="M51" s="50">
        <f t="shared" si="9"/>
        <v>0</v>
      </c>
      <c r="N51" s="50">
        <f t="shared" si="9"/>
        <v>0</v>
      </c>
      <c r="O51" s="50">
        <f>ROUND(IF(((O38-O46)-(O50-O50))&lt;0,((O38-O46)-(O38-O50))-(O38-O46),((O38-O46)-(O38-O50))),0)</f>
        <v>0</v>
      </c>
      <c r="P51" s="50">
        <f>IF(((P38-P46)-(P50-P50))&lt;0,((P38-P46)-(P38-P50))-(P38-P46),((P38-P46)-(P38-P50)))</f>
        <v>0</v>
      </c>
      <c r="Q51" s="50">
        <f t="shared" si="9"/>
        <v>0</v>
      </c>
      <c r="R51" s="50">
        <f>IF(((R38-R46)-(R50-R50))&lt;0,((R38-R46)-(R38-R50))-(R38-R46),((R38-R46)-(R38-R50)))</f>
        <v>0</v>
      </c>
      <c r="S51" s="50">
        <f>IF(((S38-S46)-(S50-S50))&lt;0,((S38-S46)-(S38-S50))-(S38-S46),((S38-S46)-(S38-S50)))</f>
        <v>0</v>
      </c>
      <c r="T51" s="50">
        <f>IF(((T38-T46)-(T50-T50))&lt;0,((T38-T46)-(T38-T50))-(T38-T46),((T38-T46)-(T38-T50)))</f>
        <v>0</v>
      </c>
      <c r="U51" s="37"/>
    </row>
    <row r="52" spans="1:21" ht="27.6" customHeight="1" x14ac:dyDescent="0.25">
      <c r="A52" s="26">
        <v>47</v>
      </c>
      <c r="B52" s="51" t="s">
        <v>83</v>
      </c>
      <c r="C52" s="12">
        <f>SUM(D52:T52)</f>
        <v>49086047.339999981</v>
      </c>
      <c r="D52" s="12">
        <f>D38-D50</f>
        <v>758417.8499999987</v>
      </c>
      <c r="E52" s="12">
        <f t="shared" ref="E52:Q52" si="10">E38-E50</f>
        <v>2469898.8199999994</v>
      </c>
      <c r="F52" s="12">
        <f t="shared" si="10"/>
        <v>0</v>
      </c>
      <c r="G52" s="12">
        <f t="shared" si="10"/>
        <v>2473165.5399999991</v>
      </c>
      <c r="H52" s="12">
        <f t="shared" si="10"/>
        <v>999184.77999999374</v>
      </c>
      <c r="I52" s="12">
        <f t="shared" si="10"/>
        <v>1963054.569999998</v>
      </c>
      <c r="J52" s="12">
        <f t="shared" si="10"/>
        <v>1050714.23</v>
      </c>
      <c r="K52" s="12">
        <f t="shared" si="10"/>
        <v>0</v>
      </c>
      <c r="L52" s="12">
        <f t="shared" si="10"/>
        <v>0</v>
      </c>
      <c r="M52" s="12">
        <f t="shared" si="10"/>
        <v>285423.75999999978</v>
      </c>
      <c r="N52" s="12">
        <f t="shared" si="10"/>
        <v>11964291.809999987</v>
      </c>
      <c r="O52" s="12">
        <f>O38-O50</f>
        <v>5124232.3900000006</v>
      </c>
      <c r="P52" s="12">
        <f>P38-P50</f>
        <v>2190364.4800000004</v>
      </c>
      <c r="Q52" s="12">
        <f t="shared" si="10"/>
        <v>16868808.230000004</v>
      </c>
      <c r="R52" s="12">
        <f>R38-R50</f>
        <v>0</v>
      </c>
      <c r="S52" s="12">
        <f>S38-S50</f>
        <v>2683239.8199999984</v>
      </c>
      <c r="T52" s="12">
        <f>T38-T50</f>
        <v>255251.06000000006</v>
      </c>
      <c r="U52" s="37"/>
    </row>
    <row r="53" spans="1:21" ht="26.25" customHeight="1" x14ac:dyDescent="0.25">
      <c r="A53" s="26">
        <v>48</v>
      </c>
      <c r="B53" s="59" t="s">
        <v>74</v>
      </c>
      <c r="C53" s="59"/>
      <c r="D53" s="59"/>
      <c r="E53" s="59"/>
      <c r="F53" s="59"/>
      <c r="G53" s="59"/>
      <c r="H53" s="59"/>
      <c r="I53" s="59"/>
      <c r="J53" s="59"/>
      <c r="K53" s="59"/>
      <c r="L53" s="40"/>
      <c r="M53" s="40"/>
      <c r="N53" s="40"/>
      <c r="O53" s="40"/>
      <c r="P53" s="40"/>
      <c r="Q53" s="40"/>
      <c r="R53" s="40"/>
      <c r="S53" s="40"/>
      <c r="T53" s="40"/>
      <c r="U53" s="37"/>
    </row>
    <row r="54" spans="1:21" ht="17.25" customHeight="1" x14ac:dyDescent="0.25">
      <c r="A54" s="26">
        <v>49</v>
      </c>
      <c r="B54" s="44" t="s">
        <v>69</v>
      </c>
      <c r="C54" s="23">
        <f>SUM(D54:T54)</f>
        <v>0</v>
      </c>
      <c r="D54" s="23"/>
      <c r="E54" s="23"/>
      <c r="F54" s="23"/>
      <c r="G54" s="23"/>
      <c r="H54" s="23"/>
      <c r="I54" s="23"/>
      <c r="J54" s="23"/>
      <c r="K54" s="23"/>
      <c r="L54" s="23"/>
      <c r="M54" s="23"/>
      <c r="N54" s="23"/>
      <c r="O54" s="23"/>
      <c r="P54" s="23"/>
      <c r="Q54" s="23"/>
      <c r="R54" s="23"/>
      <c r="S54" s="23"/>
      <c r="T54" s="23"/>
      <c r="U54" s="37"/>
    </row>
    <row r="55" spans="1:21" ht="16.5" customHeight="1" x14ac:dyDescent="0.25">
      <c r="A55" s="26">
        <v>50</v>
      </c>
      <c r="B55" s="44" t="s">
        <v>70</v>
      </c>
      <c r="C55" s="23">
        <f>SUM(D55:T55)</f>
        <v>0</v>
      </c>
      <c r="D55" s="23"/>
      <c r="E55" s="23"/>
      <c r="F55" s="23"/>
      <c r="G55" s="23"/>
      <c r="H55" s="23"/>
      <c r="I55" s="23"/>
      <c r="J55" s="23"/>
      <c r="K55" s="23"/>
      <c r="L55" s="23"/>
      <c r="M55" s="23"/>
      <c r="N55" s="23"/>
      <c r="O55" s="23"/>
      <c r="P55" s="23"/>
      <c r="Q55" s="23"/>
      <c r="R55" s="23"/>
      <c r="S55" s="23"/>
      <c r="T55" s="23"/>
      <c r="U55" s="37"/>
    </row>
    <row r="56" spans="1:21" ht="17.25" customHeight="1" x14ac:dyDescent="0.25">
      <c r="A56" s="26">
        <v>51</v>
      </c>
      <c r="B56" s="23" t="s">
        <v>75</v>
      </c>
      <c r="C56" s="52">
        <f>SUM(D56:T56)</f>
        <v>0</v>
      </c>
      <c r="D56" s="52">
        <f>SUM(D54:D55)</f>
        <v>0</v>
      </c>
      <c r="E56" s="52">
        <f t="shared" ref="E56:Q56" si="11">SUM(E54:E55)</f>
        <v>0</v>
      </c>
      <c r="F56" s="52">
        <f t="shared" si="11"/>
        <v>0</v>
      </c>
      <c r="G56" s="52">
        <f t="shared" si="11"/>
        <v>0</v>
      </c>
      <c r="H56" s="52">
        <f t="shared" si="11"/>
        <v>0</v>
      </c>
      <c r="I56" s="52">
        <f t="shared" si="11"/>
        <v>0</v>
      </c>
      <c r="J56" s="52">
        <f t="shared" si="11"/>
        <v>0</v>
      </c>
      <c r="K56" s="52">
        <f t="shared" si="11"/>
        <v>0</v>
      </c>
      <c r="L56" s="52">
        <f t="shared" si="11"/>
        <v>0</v>
      </c>
      <c r="M56" s="52">
        <f t="shared" si="11"/>
        <v>0</v>
      </c>
      <c r="N56" s="52">
        <f t="shared" si="11"/>
        <v>0</v>
      </c>
      <c r="O56" s="52">
        <f t="shared" si="11"/>
        <v>0</v>
      </c>
      <c r="P56" s="52">
        <f>SUM(P54:P55)</f>
        <v>0</v>
      </c>
      <c r="Q56" s="52">
        <f t="shared" si="11"/>
        <v>0</v>
      </c>
      <c r="R56" s="52">
        <f>SUM(R54:R55)</f>
        <v>0</v>
      </c>
      <c r="S56" s="52">
        <f>SUM(S54:S55)</f>
        <v>0</v>
      </c>
      <c r="T56" s="52">
        <f>SUM(T54:T55)</f>
        <v>0</v>
      </c>
      <c r="U56" s="37"/>
    </row>
    <row r="57" spans="1:21" ht="27.75" customHeight="1" x14ac:dyDescent="0.25">
      <c r="A57" s="26">
        <v>52</v>
      </c>
      <c r="B57" s="51" t="s">
        <v>84</v>
      </c>
      <c r="C57" s="12">
        <f>SUM(D57:T57)</f>
        <v>49086047.339999981</v>
      </c>
      <c r="D57" s="12">
        <f>D52+D56</f>
        <v>758417.8499999987</v>
      </c>
      <c r="E57" s="12">
        <f t="shared" ref="E57:Q57" si="12">E52+E56</f>
        <v>2469898.8199999994</v>
      </c>
      <c r="F57" s="12">
        <f t="shared" si="12"/>
        <v>0</v>
      </c>
      <c r="G57" s="12">
        <f t="shared" si="12"/>
        <v>2473165.5399999991</v>
      </c>
      <c r="H57" s="12">
        <f t="shared" si="12"/>
        <v>999184.77999999374</v>
      </c>
      <c r="I57" s="12">
        <f t="shared" si="12"/>
        <v>1963054.569999998</v>
      </c>
      <c r="J57" s="12">
        <f t="shared" si="12"/>
        <v>1050714.23</v>
      </c>
      <c r="K57" s="12">
        <f t="shared" si="12"/>
        <v>0</v>
      </c>
      <c r="L57" s="12">
        <f t="shared" si="12"/>
        <v>0</v>
      </c>
      <c r="M57" s="12">
        <f t="shared" si="12"/>
        <v>285423.75999999978</v>
      </c>
      <c r="N57" s="12">
        <f t="shared" si="12"/>
        <v>11964291.809999987</v>
      </c>
      <c r="O57" s="12">
        <f>O52+O56</f>
        <v>5124232.3900000006</v>
      </c>
      <c r="P57" s="12">
        <f>P52+P56</f>
        <v>2190364.4800000004</v>
      </c>
      <c r="Q57" s="12">
        <f t="shared" si="12"/>
        <v>16868808.230000004</v>
      </c>
      <c r="R57" s="12">
        <f>R52+R56</f>
        <v>0</v>
      </c>
      <c r="S57" s="12">
        <f>S52+S56</f>
        <v>2683239.8199999984</v>
      </c>
      <c r="T57" s="12">
        <f>T52+T56</f>
        <v>255251.06000000006</v>
      </c>
      <c r="U57" s="37"/>
    </row>
    <row r="58" spans="1:21" ht="29.25" customHeight="1" x14ac:dyDescent="0.25">
      <c r="A58" s="26">
        <v>53</v>
      </c>
      <c r="B58" s="59" t="s">
        <v>76</v>
      </c>
      <c r="C58" s="59"/>
      <c r="D58" s="59"/>
      <c r="E58" s="59"/>
      <c r="F58" s="59"/>
      <c r="G58" s="59"/>
      <c r="H58" s="59"/>
      <c r="I58" s="59"/>
      <c r="J58" s="59"/>
      <c r="K58" s="59"/>
      <c r="L58" s="40"/>
      <c r="M58" s="40"/>
      <c r="N58" s="40"/>
      <c r="O58" s="40"/>
      <c r="P58" s="40"/>
      <c r="Q58" s="40"/>
      <c r="R58" s="40"/>
      <c r="S58" s="40"/>
      <c r="T58" s="40"/>
      <c r="U58" s="37"/>
    </row>
    <row r="59" spans="1:21" ht="15.9" customHeight="1" x14ac:dyDescent="0.25">
      <c r="A59" s="26">
        <v>54</v>
      </c>
      <c r="B59" s="53" t="s">
        <v>14</v>
      </c>
      <c r="C59" s="4">
        <f t="shared" ref="C59:C70" si="13">SUM(D59:T59)</f>
        <v>9948062.9552610796</v>
      </c>
      <c r="D59" s="4">
        <v>180095.14</v>
      </c>
      <c r="E59" s="4">
        <v>461880.11</v>
      </c>
      <c r="F59" s="4">
        <v>0</v>
      </c>
      <c r="G59" s="4">
        <v>318738.36</v>
      </c>
      <c r="H59" s="4">
        <v>137044.94</v>
      </c>
      <c r="I59" s="4">
        <v>527192.97</v>
      </c>
      <c r="J59" s="4">
        <v>149163.9</v>
      </c>
      <c r="K59" s="4">
        <v>0</v>
      </c>
      <c r="L59" s="4">
        <v>0</v>
      </c>
      <c r="M59" s="4">
        <v>73799.460000000006</v>
      </c>
      <c r="N59" s="4">
        <v>2544891.04</v>
      </c>
      <c r="O59" s="57">
        <v>461989.59</v>
      </c>
      <c r="P59" s="4">
        <v>500604.66</v>
      </c>
      <c r="Q59" s="4">
        <v>4075984.6152610807</v>
      </c>
      <c r="R59" s="4">
        <v>0</v>
      </c>
      <c r="S59" s="4">
        <v>494392.26999999996</v>
      </c>
      <c r="T59" s="4">
        <v>22285.9</v>
      </c>
      <c r="U59" s="37"/>
    </row>
    <row r="60" spans="1:21" ht="15.9" customHeight="1" x14ac:dyDescent="0.25">
      <c r="A60" s="26">
        <v>55</v>
      </c>
      <c r="B60" s="53" t="s">
        <v>10</v>
      </c>
      <c r="C60" s="4">
        <f t="shared" si="13"/>
        <v>11996308.512702087</v>
      </c>
      <c r="D60" s="4">
        <v>198881.78</v>
      </c>
      <c r="E60" s="4">
        <v>654768.5</v>
      </c>
      <c r="F60" s="4">
        <v>0</v>
      </c>
      <c r="G60" s="4">
        <v>632525.41999999993</v>
      </c>
      <c r="H60" s="4">
        <v>260785.97</v>
      </c>
      <c r="I60" s="4">
        <v>460380.17</v>
      </c>
      <c r="J60" s="4">
        <v>272793.12</v>
      </c>
      <c r="K60" s="4">
        <v>0</v>
      </c>
      <c r="L60" s="4">
        <v>0</v>
      </c>
      <c r="M60" s="4">
        <v>65700.759999999995</v>
      </c>
      <c r="N60" s="4">
        <v>3104194.98</v>
      </c>
      <c r="O60" s="57">
        <v>1492901.38</v>
      </c>
      <c r="P60" s="4">
        <v>456068.39</v>
      </c>
      <c r="Q60" s="4">
        <v>3608867.0727020889</v>
      </c>
      <c r="R60" s="4">
        <v>0</v>
      </c>
      <c r="S60" s="4">
        <v>732470.19</v>
      </c>
      <c r="T60" s="4">
        <v>55970.78</v>
      </c>
      <c r="U60" s="37"/>
    </row>
    <row r="61" spans="1:21" ht="15.9" customHeight="1" x14ac:dyDescent="0.25">
      <c r="A61" s="26">
        <v>56</v>
      </c>
      <c r="B61" s="53" t="s">
        <v>20</v>
      </c>
      <c r="C61" s="4">
        <f t="shared" si="13"/>
        <v>1657046.2791400575</v>
      </c>
      <c r="D61" s="4">
        <v>28111.38</v>
      </c>
      <c r="E61" s="4">
        <v>18592.68</v>
      </c>
      <c r="F61" s="4">
        <v>0</v>
      </c>
      <c r="G61" s="4">
        <v>85835.49</v>
      </c>
      <c r="H61" s="4">
        <v>33351.710000000006</v>
      </c>
      <c r="I61" s="4">
        <v>51.99</v>
      </c>
      <c r="J61" s="4">
        <v>20147.32</v>
      </c>
      <c r="K61" s="4">
        <v>0</v>
      </c>
      <c r="L61" s="4">
        <v>0</v>
      </c>
      <c r="M61" s="4">
        <v>5912.62</v>
      </c>
      <c r="N61" s="4">
        <v>20342.68</v>
      </c>
      <c r="O61" s="57">
        <v>678768.62999999989</v>
      </c>
      <c r="P61" s="4">
        <v>95679.139999999985</v>
      </c>
      <c r="Q61" s="4">
        <v>553089.20914005756</v>
      </c>
      <c r="R61" s="4">
        <v>0</v>
      </c>
      <c r="S61" s="4">
        <v>82725.36</v>
      </c>
      <c r="T61" s="4">
        <v>34438.07</v>
      </c>
      <c r="U61" s="37"/>
    </row>
    <row r="62" spans="1:21" ht="15.9" customHeight="1" x14ac:dyDescent="0.25">
      <c r="A62" s="26">
        <v>57</v>
      </c>
      <c r="B62" s="53" t="s">
        <v>15</v>
      </c>
      <c r="C62" s="4">
        <f t="shared" si="13"/>
        <v>21473645.707176127</v>
      </c>
      <c r="D62" s="4">
        <v>258798.69</v>
      </c>
      <c r="E62" s="4">
        <v>1168965.98</v>
      </c>
      <c r="F62" s="4">
        <v>0</v>
      </c>
      <c r="G62" s="4">
        <v>1169064.1199999999</v>
      </c>
      <c r="H62" s="4">
        <v>483145.29</v>
      </c>
      <c r="I62" s="4">
        <v>855169.52999999991</v>
      </c>
      <c r="J62" s="4">
        <v>498151.68000000005</v>
      </c>
      <c r="K62" s="4">
        <v>0</v>
      </c>
      <c r="L62" s="4">
        <v>0</v>
      </c>
      <c r="M62" s="4">
        <v>109445.26</v>
      </c>
      <c r="N62" s="4">
        <v>5339400.3499999996</v>
      </c>
      <c r="O62" s="57">
        <v>1997669.9300000002</v>
      </c>
      <c r="P62" s="4">
        <v>952155.72</v>
      </c>
      <c r="Q62" s="4">
        <v>7400414.8971761269</v>
      </c>
      <c r="R62" s="4">
        <v>0</v>
      </c>
      <c r="S62" s="4">
        <v>1123439.3199999998</v>
      </c>
      <c r="T62" s="4">
        <v>117824.94</v>
      </c>
      <c r="U62" s="37"/>
    </row>
    <row r="63" spans="1:21" ht="15.9" customHeight="1" x14ac:dyDescent="0.25">
      <c r="A63" s="26">
        <v>58</v>
      </c>
      <c r="B63" s="53" t="s">
        <v>16</v>
      </c>
      <c r="C63" s="4">
        <f t="shared" si="13"/>
        <v>3130796.7990708337</v>
      </c>
      <c r="D63" s="4">
        <v>71096.800000000003</v>
      </c>
      <c r="E63" s="4">
        <v>123468.81</v>
      </c>
      <c r="F63" s="4">
        <v>0</v>
      </c>
      <c r="G63" s="4">
        <v>230800.78</v>
      </c>
      <c r="H63" s="4">
        <v>62915.58</v>
      </c>
      <c r="I63" s="4">
        <v>83177.14</v>
      </c>
      <c r="J63" s="4">
        <v>95844.04</v>
      </c>
      <c r="K63" s="4">
        <v>0</v>
      </c>
      <c r="L63" s="4">
        <v>0</v>
      </c>
      <c r="M63" s="4">
        <v>23486.76</v>
      </c>
      <c r="N63" s="4">
        <v>765392.90999999992</v>
      </c>
      <c r="O63" s="57">
        <v>342526.02</v>
      </c>
      <c r="P63" s="4">
        <v>153219.18</v>
      </c>
      <c r="Q63" s="4">
        <v>983437.82907083398</v>
      </c>
      <c r="R63" s="4">
        <v>0</v>
      </c>
      <c r="S63" s="4">
        <v>174717.15</v>
      </c>
      <c r="T63" s="4">
        <v>20713.8</v>
      </c>
      <c r="U63" s="37"/>
    </row>
    <row r="64" spans="1:21" ht="15.9" customHeight="1" x14ac:dyDescent="0.25">
      <c r="A64" s="26">
        <v>59</v>
      </c>
      <c r="B64" s="44" t="s">
        <v>9</v>
      </c>
      <c r="C64" s="4">
        <f t="shared" si="13"/>
        <v>880187.08664981287</v>
      </c>
      <c r="D64" s="4">
        <v>21434.06</v>
      </c>
      <c r="E64" s="4">
        <v>42222.74</v>
      </c>
      <c r="F64" s="4">
        <v>0</v>
      </c>
      <c r="G64" s="4">
        <v>36201.370000000003</v>
      </c>
      <c r="H64" s="4">
        <v>21941.29</v>
      </c>
      <c r="I64" s="4">
        <v>37082.769999999997</v>
      </c>
      <c r="J64" s="4">
        <v>14614.17</v>
      </c>
      <c r="K64" s="4">
        <v>0</v>
      </c>
      <c r="L64" s="4">
        <v>0</v>
      </c>
      <c r="M64" s="4">
        <v>7078.9</v>
      </c>
      <c r="N64" s="4">
        <v>190069.85</v>
      </c>
      <c r="O64" s="57">
        <v>150376.84</v>
      </c>
      <c r="P64" s="4">
        <v>32637.39</v>
      </c>
      <c r="Q64" s="4">
        <v>247014.60664981295</v>
      </c>
      <c r="R64" s="4">
        <v>0</v>
      </c>
      <c r="S64" s="4">
        <v>75495.53</v>
      </c>
      <c r="T64" s="4">
        <v>4017.57</v>
      </c>
      <c r="U64" s="37"/>
    </row>
    <row r="65" spans="1:21" ht="16.5" customHeight="1" x14ac:dyDescent="0.25">
      <c r="A65" s="26">
        <v>60</v>
      </c>
      <c r="B65" s="44" t="s">
        <v>77</v>
      </c>
      <c r="C65" s="4">
        <f t="shared" si="13"/>
        <v>0</v>
      </c>
      <c r="D65" s="4">
        <v>0</v>
      </c>
      <c r="E65" s="4">
        <v>0</v>
      </c>
      <c r="F65" s="4">
        <v>0</v>
      </c>
      <c r="G65" s="4">
        <v>0</v>
      </c>
      <c r="H65" s="4">
        <v>0</v>
      </c>
      <c r="I65" s="4">
        <v>0</v>
      </c>
      <c r="J65" s="4">
        <v>0</v>
      </c>
      <c r="K65" s="4">
        <v>0</v>
      </c>
      <c r="L65" s="4">
        <v>0</v>
      </c>
      <c r="M65" s="4">
        <v>0</v>
      </c>
      <c r="N65" s="4">
        <v>0</v>
      </c>
      <c r="O65" s="4">
        <v>0</v>
      </c>
      <c r="P65" s="4">
        <v>0</v>
      </c>
      <c r="Q65" s="4">
        <v>0</v>
      </c>
      <c r="R65" s="4">
        <v>0</v>
      </c>
      <c r="S65" s="4">
        <v>0</v>
      </c>
      <c r="T65" s="4">
        <v>0</v>
      </c>
      <c r="U65" s="37"/>
    </row>
    <row r="66" spans="1:21" ht="15.9" customHeight="1" x14ac:dyDescent="0.25">
      <c r="A66" s="26">
        <v>61</v>
      </c>
      <c r="B66" s="54" t="s">
        <v>17</v>
      </c>
      <c r="C66" s="4">
        <f t="shared" si="13"/>
        <v>0</v>
      </c>
      <c r="D66" s="4"/>
      <c r="E66" s="4"/>
      <c r="F66" s="4"/>
      <c r="G66" s="4"/>
      <c r="H66" s="4"/>
      <c r="I66" s="4"/>
      <c r="J66" s="4"/>
      <c r="K66" s="4"/>
      <c r="L66" s="4"/>
      <c r="M66" s="4"/>
      <c r="N66" s="4"/>
      <c r="O66" s="4"/>
      <c r="P66" s="4"/>
      <c r="Q66" s="4"/>
      <c r="R66" s="4"/>
      <c r="S66" s="4"/>
      <c r="T66" s="4"/>
      <c r="U66" s="37"/>
    </row>
    <row r="67" spans="1:21" ht="15.9" customHeight="1" x14ac:dyDescent="0.25">
      <c r="A67" s="26">
        <v>62</v>
      </c>
      <c r="B67" s="54" t="s">
        <v>18</v>
      </c>
      <c r="C67" s="4">
        <f t="shared" si="13"/>
        <v>0</v>
      </c>
      <c r="D67" s="4"/>
      <c r="E67" s="4"/>
      <c r="F67" s="4"/>
      <c r="G67" s="4"/>
      <c r="H67" s="4"/>
      <c r="I67" s="4"/>
      <c r="J67" s="4"/>
      <c r="K67" s="4"/>
      <c r="L67" s="4"/>
      <c r="M67" s="4"/>
      <c r="N67" s="4"/>
      <c r="O67" s="4"/>
      <c r="P67" s="4"/>
      <c r="Q67" s="4"/>
      <c r="R67" s="4"/>
      <c r="S67" s="4"/>
      <c r="T67" s="4"/>
      <c r="U67" s="37"/>
    </row>
    <row r="68" spans="1:21" ht="15.9" customHeight="1" x14ac:dyDescent="0.25">
      <c r="A68" s="26">
        <v>63</v>
      </c>
      <c r="B68" s="54" t="s">
        <v>19</v>
      </c>
      <c r="C68" s="4">
        <f t="shared" si="13"/>
        <v>0</v>
      </c>
      <c r="D68" s="4"/>
      <c r="E68" s="4"/>
      <c r="F68" s="4"/>
      <c r="G68" s="4"/>
      <c r="H68" s="4"/>
      <c r="I68" s="4"/>
      <c r="J68" s="4"/>
      <c r="K68" s="4"/>
      <c r="L68" s="4"/>
      <c r="M68" s="4"/>
      <c r="N68" s="4"/>
      <c r="O68" s="4"/>
      <c r="P68" s="4"/>
      <c r="Q68" s="4"/>
      <c r="R68" s="4"/>
      <c r="S68" s="4"/>
      <c r="T68" s="4"/>
      <c r="U68" s="37"/>
    </row>
    <row r="69" spans="1:21" ht="30.75" customHeight="1" thickBot="1" x14ac:dyDescent="0.3">
      <c r="A69" s="26">
        <v>64</v>
      </c>
      <c r="B69" s="55" t="s">
        <v>78</v>
      </c>
      <c r="C69" s="9">
        <f t="shared" si="13"/>
        <v>49086047.340000004</v>
      </c>
      <c r="D69" s="9">
        <f>SUM(D59:D65)</f>
        <v>758417.85000000009</v>
      </c>
      <c r="E69" s="9">
        <f t="shared" ref="E69:N69" si="14">SUM(E59:E65)</f>
        <v>2469898.8199999998</v>
      </c>
      <c r="F69" s="9">
        <f t="shared" si="14"/>
        <v>0</v>
      </c>
      <c r="G69" s="9">
        <f t="shared" si="14"/>
        <v>2473165.5399999996</v>
      </c>
      <c r="H69" s="9">
        <f t="shared" si="14"/>
        <v>999184.78</v>
      </c>
      <c r="I69" s="9">
        <f t="shared" si="14"/>
        <v>1963054.5699999996</v>
      </c>
      <c r="J69" s="9">
        <f t="shared" si="14"/>
        <v>1050714.23</v>
      </c>
      <c r="K69" s="9">
        <f>SUM(K59:K65)</f>
        <v>0</v>
      </c>
      <c r="L69" s="9">
        <f>SUM(L59:L65)</f>
        <v>0</v>
      </c>
      <c r="M69" s="9">
        <f t="shared" si="14"/>
        <v>285423.76</v>
      </c>
      <c r="N69" s="9">
        <f t="shared" si="14"/>
        <v>11964291.809999999</v>
      </c>
      <c r="O69" s="9">
        <f t="shared" ref="O69:T69" si="15">SUM(O59:O65)</f>
        <v>5124232.3899999987</v>
      </c>
      <c r="P69" s="9">
        <f t="shared" si="15"/>
        <v>2190364.48</v>
      </c>
      <c r="Q69" s="9">
        <f t="shared" si="15"/>
        <v>16868808.23</v>
      </c>
      <c r="R69" s="9">
        <f t="shared" si="15"/>
        <v>0</v>
      </c>
      <c r="S69" s="9">
        <f t="shared" si="15"/>
        <v>2683239.8199999994</v>
      </c>
      <c r="T69" s="9">
        <f t="shared" si="15"/>
        <v>255251.06</v>
      </c>
      <c r="U69" s="37"/>
    </row>
    <row r="70" spans="1:21" ht="15.9" customHeight="1" thickTop="1" x14ac:dyDescent="0.25">
      <c r="A70" s="26">
        <v>65</v>
      </c>
      <c r="B70" s="44" t="s">
        <v>79</v>
      </c>
      <c r="C70" s="16">
        <f t="shared" si="13"/>
        <v>25484629.592896771</v>
      </c>
      <c r="D70" s="16">
        <f>SUM(D62:D65)</f>
        <v>351329.55</v>
      </c>
      <c r="E70" s="16">
        <f t="shared" ref="E70:O70" si="16">SUM(E62:E65)</f>
        <v>1334657.53</v>
      </c>
      <c r="F70" s="16">
        <f t="shared" si="16"/>
        <v>0</v>
      </c>
      <c r="G70" s="16">
        <f t="shared" si="16"/>
        <v>1436066.27</v>
      </c>
      <c r="H70" s="16">
        <f t="shared" si="16"/>
        <v>568002.16</v>
      </c>
      <c r="I70" s="16">
        <f t="shared" si="16"/>
        <v>975429.44</v>
      </c>
      <c r="J70" s="16">
        <f t="shared" si="16"/>
        <v>608609.89000000013</v>
      </c>
      <c r="K70" s="16">
        <f t="shared" si="16"/>
        <v>0</v>
      </c>
      <c r="L70" s="16">
        <f t="shared" si="16"/>
        <v>0</v>
      </c>
      <c r="M70" s="16">
        <f t="shared" si="16"/>
        <v>140010.91999999998</v>
      </c>
      <c r="N70" s="16">
        <f t="shared" si="16"/>
        <v>6294863.1099999994</v>
      </c>
      <c r="O70" s="16">
        <f t="shared" si="16"/>
        <v>2490572.79</v>
      </c>
      <c r="P70" s="16">
        <f>SUM(P62:P65)</f>
        <v>1138012.2899999998</v>
      </c>
      <c r="Q70" s="16">
        <f>SUM(Q62:Q65)</f>
        <v>8630867.3328967728</v>
      </c>
      <c r="R70" s="16">
        <f>SUM(R62:R65)</f>
        <v>0</v>
      </c>
      <c r="S70" s="16">
        <f>SUM(S62:S65)</f>
        <v>1373651.9999999998</v>
      </c>
      <c r="T70" s="16">
        <f>SUM(T62:T65)</f>
        <v>142556.31</v>
      </c>
      <c r="U70" s="37"/>
    </row>
    <row r="71" spans="1:21" ht="15.9" customHeight="1" x14ac:dyDescent="0.25">
      <c r="A71" s="26">
        <v>66</v>
      </c>
      <c r="B71" s="24" t="s">
        <v>21</v>
      </c>
      <c r="C71" s="17">
        <f>C70/C69</f>
        <v>0.5191827611698826</v>
      </c>
      <c r="D71" s="17">
        <f>D70/D69</f>
        <v>0.46324008592361049</v>
      </c>
      <c r="E71" s="17">
        <f t="shared" ref="E71:O71" si="17">E70/E69</f>
        <v>0.54036931358993889</v>
      </c>
      <c r="F71" s="17"/>
      <c r="G71" s="17">
        <f t="shared" si="17"/>
        <v>0.58065917819637758</v>
      </c>
      <c r="H71" s="17">
        <f t="shared" si="17"/>
        <v>0.56846558451380735</v>
      </c>
      <c r="I71" s="17">
        <f t="shared" si="17"/>
        <v>0.49689369562456948</v>
      </c>
      <c r="J71" s="17">
        <f t="shared" si="17"/>
        <v>0.57923446035369686</v>
      </c>
      <c r="K71" s="17"/>
      <c r="L71" s="17"/>
      <c r="M71" s="17">
        <f t="shared" si="17"/>
        <v>0.49053701766103835</v>
      </c>
      <c r="N71" s="17">
        <f t="shared" si="17"/>
        <v>0.52613754411595215</v>
      </c>
      <c r="O71" s="17">
        <f t="shared" si="17"/>
        <v>0.48603822005816577</v>
      </c>
      <c r="P71" s="17">
        <f>P70/P69</f>
        <v>0.51955384612518907</v>
      </c>
      <c r="Q71" s="17">
        <f>Q70/Q69</f>
        <v>0.5116465381085652</v>
      </c>
      <c r="R71" s="17"/>
      <c r="S71" s="17">
        <f>S70/S69</f>
        <v>0.51193784087476757</v>
      </c>
      <c r="T71" s="17">
        <f>T70/T69</f>
        <v>0.55849448774081489</v>
      </c>
      <c r="U71" s="37"/>
    </row>
    <row r="72" spans="1:21" ht="39.75" customHeight="1" x14ac:dyDescent="0.25">
      <c r="A72" s="26">
        <v>67</v>
      </c>
      <c r="B72" s="38" t="s">
        <v>28</v>
      </c>
      <c r="C72" s="58" t="s">
        <v>88</v>
      </c>
      <c r="D72" s="58"/>
      <c r="E72" s="58"/>
      <c r="F72" s="58"/>
      <c r="G72" s="58"/>
      <c r="H72" s="58"/>
      <c r="I72" s="58"/>
      <c r="J72" s="58"/>
      <c r="K72" s="58"/>
      <c r="L72" s="58"/>
      <c r="M72" s="34"/>
      <c r="N72" s="34"/>
      <c r="O72" s="34"/>
      <c r="P72" s="34"/>
      <c r="Q72" s="25"/>
      <c r="R72" s="25"/>
      <c r="S72" s="25"/>
      <c r="T72" s="25"/>
      <c r="U72" s="37"/>
    </row>
    <row r="73" spans="1:21" x14ac:dyDescent="0.25">
      <c r="A73" s="1"/>
      <c r="B73" s="6"/>
      <c r="C73" s="2"/>
      <c r="D73" s="3"/>
      <c r="E73" s="3"/>
      <c r="F73" s="3"/>
      <c r="G73" s="3"/>
      <c r="H73" s="3"/>
      <c r="I73" s="3"/>
      <c r="J73" s="3"/>
      <c r="K73" s="3"/>
      <c r="L73" s="3"/>
      <c r="M73" s="3"/>
      <c r="N73" s="3"/>
      <c r="O73" s="3"/>
      <c r="P73" s="3"/>
      <c r="Q73" s="3"/>
      <c r="R73" s="3"/>
      <c r="S73" s="3"/>
      <c r="T73" s="3"/>
    </row>
    <row r="74" spans="1:21" x14ac:dyDescent="0.25">
      <c r="A74" s="1"/>
      <c r="B74" s="6"/>
      <c r="C74" s="2"/>
      <c r="D74" s="3"/>
      <c r="E74" s="3"/>
      <c r="F74" s="3"/>
      <c r="G74" s="3"/>
      <c r="H74" s="3"/>
      <c r="I74" s="3"/>
      <c r="J74" s="3"/>
      <c r="K74" s="3"/>
      <c r="L74" s="3"/>
      <c r="M74" s="3"/>
      <c r="N74" s="3"/>
      <c r="O74" s="3"/>
      <c r="P74" s="3"/>
      <c r="Q74" s="3"/>
      <c r="R74" s="3"/>
      <c r="S74" s="3"/>
      <c r="T74" s="3"/>
    </row>
    <row r="75" spans="1:21" x14ac:dyDescent="0.25">
      <c r="A75" s="1"/>
      <c r="B75" s="6"/>
      <c r="C75" s="2"/>
      <c r="D75" s="3"/>
      <c r="E75" s="3"/>
      <c r="F75" s="3"/>
      <c r="G75" s="3"/>
      <c r="H75" s="3"/>
      <c r="I75" s="3"/>
      <c r="J75" s="3"/>
      <c r="K75" s="3"/>
      <c r="L75" s="3"/>
      <c r="M75" s="3"/>
      <c r="N75" s="3"/>
      <c r="O75" s="3"/>
      <c r="P75" s="3"/>
      <c r="Q75" s="3"/>
      <c r="R75" s="3"/>
      <c r="S75" s="3"/>
      <c r="T75" s="3"/>
    </row>
    <row r="76" spans="1:21" x14ac:dyDescent="0.25">
      <c r="A76" s="1"/>
      <c r="B76" s="6"/>
      <c r="C76" s="2"/>
      <c r="D76" s="3"/>
      <c r="E76" s="3"/>
      <c r="F76" s="3"/>
      <c r="G76" s="3"/>
      <c r="H76" s="3"/>
      <c r="I76" s="3"/>
      <c r="J76" s="3"/>
      <c r="K76" s="3"/>
      <c r="L76" s="3"/>
      <c r="M76" s="3"/>
      <c r="N76" s="3"/>
      <c r="O76" s="3"/>
      <c r="P76" s="3"/>
      <c r="Q76" s="3"/>
      <c r="R76" s="3"/>
      <c r="S76" s="3"/>
      <c r="T76" s="3"/>
    </row>
    <row r="77" spans="1:21" x14ac:dyDescent="0.25">
      <c r="A77" s="1"/>
      <c r="B77" s="6"/>
      <c r="C77" s="2"/>
      <c r="D77" s="3"/>
      <c r="E77" s="3"/>
      <c r="F77" s="3"/>
      <c r="G77" s="3"/>
      <c r="H77" s="3"/>
      <c r="I77" s="3"/>
      <c r="J77" s="3"/>
      <c r="K77" s="3"/>
      <c r="L77" s="3"/>
      <c r="M77" s="3"/>
      <c r="N77" s="3"/>
      <c r="O77" s="3"/>
      <c r="P77" s="3"/>
      <c r="Q77" s="3"/>
      <c r="R77" s="3"/>
      <c r="S77" s="3"/>
      <c r="T77" s="3"/>
    </row>
    <row r="78" spans="1:21" x14ac:dyDescent="0.25">
      <c r="A78" s="1"/>
      <c r="B78" s="6"/>
      <c r="C78" s="2"/>
      <c r="D78" s="3"/>
      <c r="E78" s="3"/>
      <c r="F78" s="3"/>
      <c r="G78" s="3"/>
      <c r="H78" s="3"/>
      <c r="I78" s="3"/>
      <c r="J78" s="3"/>
      <c r="K78" s="3"/>
      <c r="L78" s="3"/>
      <c r="M78" s="3"/>
      <c r="N78" s="3"/>
      <c r="O78" s="3"/>
      <c r="P78" s="3"/>
      <c r="Q78" s="3"/>
      <c r="R78" s="3"/>
      <c r="S78" s="3"/>
      <c r="T78" s="3"/>
    </row>
    <row r="79" spans="1:21" x14ac:dyDescent="0.25">
      <c r="A79" s="1"/>
      <c r="B79" s="6"/>
      <c r="C79" s="2"/>
      <c r="D79" s="3"/>
      <c r="E79" s="3"/>
      <c r="F79" s="3"/>
      <c r="G79" s="3"/>
      <c r="H79" s="3"/>
      <c r="I79" s="3"/>
      <c r="J79" s="3"/>
      <c r="K79" s="3"/>
      <c r="L79" s="3"/>
      <c r="M79" s="3"/>
      <c r="N79" s="3"/>
      <c r="O79" s="3"/>
      <c r="P79" s="3"/>
      <c r="Q79" s="3"/>
      <c r="R79" s="3"/>
      <c r="S79" s="3"/>
      <c r="T79" s="3"/>
    </row>
    <row r="80" spans="1:21" x14ac:dyDescent="0.25">
      <c r="A80" s="1"/>
      <c r="B80" s="6"/>
      <c r="C80" s="2"/>
      <c r="D80" s="3"/>
      <c r="E80" s="3"/>
      <c r="F80" s="3"/>
      <c r="G80" s="3"/>
      <c r="H80" s="3"/>
      <c r="I80" s="3"/>
      <c r="J80" s="3"/>
      <c r="K80" s="3"/>
      <c r="L80" s="3"/>
      <c r="M80" s="3"/>
      <c r="N80" s="3"/>
      <c r="O80" s="3"/>
      <c r="P80" s="3"/>
      <c r="Q80" s="3"/>
      <c r="R80" s="3"/>
      <c r="S80" s="3"/>
      <c r="T80" s="3"/>
    </row>
    <row r="81" spans="1:20" x14ac:dyDescent="0.25">
      <c r="A81" s="1"/>
      <c r="B81" s="6"/>
      <c r="C81" s="2"/>
      <c r="D81" s="3"/>
      <c r="E81" s="3"/>
      <c r="F81" s="3"/>
      <c r="G81" s="3"/>
      <c r="H81" s="3"/>
      <c r="I81" s="3"/>
      <c r="J81" s="3"/>
      <c r="K81" s="3"/>
      <c r="L81" s="3"/>
      <c r="M81" s="3"/>
      <c r="N81" s="3"/>
      <c r="O81" s="3"/>
      <c r="P81" s="3"/>
      <c r="Q81" s="3"/>
      <c r="R81" s="3"/>
      <c r="S81" s="3"/>
      <c r="T81" s="3"/>
    </row>
    <row r="82" spans="1:20" x14ac:dyDescent="0.25">
      <c r="A82" s="1"/>
      <c r="B82" s="6"/>
      <c r="C82" s="2"/>
      <c r="D82" s="3"/>
      <c r="E82" s="3"/>
      <c r="F82" s="3"/>
      <c r="G82" s="3"/>
      <c r="H82" s="3"/>
      <c r="I82" s="3"/>
      <c r="J82" s="3"/>
      <c r="K82" s="3"/>
      <c r="L82" s="3"/>
      <c r="M82" s="3"/>
      <c r="N82" s="3"/>
      <c r="O82" s="3"/>
      <c r="P82" s="3"/>
      <c r="Q82" s="3"/>
      <c r="R82" s="3"/>
      <c r="S82" s="3"/>
      <c r="T82" s="3"/>
    </row>
    <row r="83" spans="1:20" x14ac:dyDescent="0.25">
      <c r="A83" s="1"/>
      <c r="B83" s="6"/>
      <c r="D83" s="3"/>
      <c r="E83" s="3"/>
      <c r="F83" s="3"/>
      <c r="G83" s="3"/>
      <c r="H83" s="3"/>
      <c r="I83" s="3"/>
      <c r="J83" s="3"/>
      <c r="K83" s="3"/>
      <c r="L83" s="3"/>
      <c r="M83" s="3"/>
      <c r="N83" s="3"/>
      <c r="O83" s="3"/>
      <c r="P83" s="3"/>
      <c r="Q83" s="3"/>
      <c r="R83" s="3"/>
      <c r="S83" s="3"/>
      <c r="T83" s="3"/>
    </row>
    <row r="84" spans="1:20" x14ac:dyDescent="0.25">
      <c r="A84" s="1"/>
      <c r="B84" s="6"/>
      <c r="D84" s="3"/>
      <c r="E84" s="3"/>
      <c r="F84" s="3"/>
      <c r="G84" s="3"/>
      <c r="H84" s="3"/>
      <c r="I84" s="3"/>
      <c r="J84" s="3"/>
      <c r="K84" s="3"/>
      <c r="L84" s="3"/>
      <c r="M84" s="3"/>
      <c r="N84" s="3"/>
      <c r="O84" s="3"/>
      <c r="P84" s="3"/>
      <c r="Q84" s="3"/>
      <c r="R84" s="3"/>
      <c r="S84" s="3"/>
      <c r="T84" s="3"/>
    </row>
    <row r="85" spans="1:20" x14ac:dyDescent="0.25">
      <c r="A85" s="1"/>
      <c r="B85" s="6"/>
      <c r="D85" s="3"/>
      <c r="E85" s="3"/>
      <c r="F85" s="3"/>
      <c r="G85" s="3"/>
      <c r="H85" s="3"/>
      <c r="I85" s="3"/>
      <c r="J85" s="3"/>
      <c r="K85" s="3"/>
      <c r="L85" s="3"/>
      <c r="M85" s="3"/>
      <c r="N85" s="3"/>
      <c r="O85" s="3"/>
      <c r="P85" s="3"/>
      <c r="Q85" s="3"/>
      <c r="R85" s="3"/>
      <c r="S85" s="3"/>
      <c r="T85" s="3"/>
    </row>
    <row r="86" spans="1:20" x14ac:dyDescent="0.25">
      <c r="A86" s="1"/>
      <c r="B86" s="6"/>
      <c r="D86" s="3"/>
      <c r="E86" s="3"/>
      <c r="F86" s="3"/>
      <c r="G86" s="3"/>
      <c r="H86" s="3"/>
      <c r="I86" s="3"/>
      <c r="J86" s="3"/>
      <c r="K86" s="3"/>
      <c r="L86" s="3"/>
      <c r="M86" s="3"/>
      <c r="N86" s="3"/>
      <c r="O86" s="3"/>
      <c r="P86" s="3"/>
      <c r="Q86" s="3"/>
      <c r="R86" s="3"/>
      <c r="S86" s="3"/>
      <c r="T86" s="3"/>
    </row>
  </sheetData>
  <mergeCells count="12">
    <mergeCell ref="A1:T1"/>
    <mergeCell ref="A2:T2"/>
    <mergeCell ref="A3:T3"/>
    <mergeCell ref="A4:T4"/>
    <mergeCell ref="B53:K53"/>
    <mergeCell ref="C72:L72"/>
    <mergeCell ref="B58:K58"/>
    <mergeCell ref="B13:K13"/>
    <mergeCell ref="B47:K47"/>
    <mergeCell ref="B19:K19"/>
    <mergeCell ref="B14:K14"/>
    <mergeCell ref="B39:K39"/>
  </mergeCells>
  <printOptions horizontalCentered="1"/>
  <pageMargins left="0" right="0" top="0.5" bottom="0" header="0.3" footer="0.3"/>
  <pageSetup paperSize="5" scale="54" fitToWidth="0" orientation="landscape" r:id="rId1"/>
  <headerFooter>
    <oddFooter>&amp;C&amp;8&amp;P of &amp;N&amp;R&amp;8&amp;D &amp;T</oddFooter>
  </headerFooter>
  <rowBreaks count="1" manualBreakCount="1">
    <brk id="56" max="19" man="1"/>
  </rowBreaks>
  <colBreaks count="1" manualBreakCount="1">
    <brk id="12"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Rpt Form</vt:lpstr>
      <vt:lpstr>'ROPS Rpt Form'!Print_Area</vt:lpstr>
      <vt:lpstr>'ROPS Rpt Form'!Print_Titles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Yu, Liz</cp:lastModifiedBy>
  <cp:lastPrinted>2014-03-28T15:45:06Z</cp:lastPrinted>
  <dcterms:created xsi:type="dcterms:W3CDTF">2012-06-02T00:09:38Z</dcterms:created>
  <dcterms:modified xsi:type="dcterms:W3CDTF">2014-04-01T22:38:50Z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