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 windowWidth="22980" windowHeight="8736"/>
  </bookViews>
  <sheets>
    <sheet name="ROPS 14-15B"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14-15B'!$A$1:$T$72</definedName>
    <definedName name="_xlnm.Print_Area">#REF!</definedName>
    <definedName name="Print_Area_MI">#REF!</definedName>
    <definedName name="_xlnm.Print_Titles" localSheetId="0">'ROPS 14-15B'!$A:$B,'ROPS 14-15B'!$1:$5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45621"/>
</workbook>
</file>

<file path=xl/calcChain.xml><?xml version="1.0" encoding="utf-8"?>
<calcChain xmlns="http://schemas.openxmlformats.org/spreadsheetml/2006/main">
  <c r="C68" i="1" l="1"/>
  <c r="C67" i="1"/>
  <c r="C66" i="1"/>
  <c r="C65" i="1"/>
  <c r="C64" i="1"/>
  <c r="C63" i="1"/>
  <c r="T70" i="1"/>
  <c r="S70" i="1"/>
  <c r="R70" i="1"/>
  <c r="Q70" i="1"/>
  <c r="P70" i="1"/>
  <c r="O70" i="1"/>
  <c r="N70" i="1"/>
  <c r="M70" i="1"/>
  <c r="L70" i="1"/>
  <c r="K70" i="1"/>
  <c r="J70" i="1"/>
  <c r="I70" i="1"/>
  <c r="H70" i="1"/>
  <c r="G70" i="1"/>
  <c r="F70" i="1"/>
  <c r="C62" i="1"/>
  <c r="D70" i="1"/>
  <c r="C61" i="1"/>
  <c r="R69" i="1"/>
  <c r="N69" i="1"/>
  <c r="J69" i="1"/>
  <c r="F69" i="1"/>
  <c r="C60" i="1"/>
  <c r="T69" i="1"/>
  <c r="S69" i="1"/>
  <c r="Q69" i="1"/>
  <c r="P69" i="1"/>
  <c r="O69" i="1"/>
  <c r="M69" i="1"/>
  <c r="L69" i="1"/>
  <c r="K69" i="1"/>
  <c r="I69" i="1"/>
  <c r="H69" i="1"/>
  <c r="G69" i="1"/>
  <c r="E69" i="1"/>
  <c r="D69" i="1"/>
  <c r="T56" i="1"/>
  <c r="S56" i="1"/>
  <c r="R56" i="1"/>
  <c r="Q56" i="1"/>
  <c r="P56" i="1"/>
  <c r="O56" i="1"/>
  <c r="N56" i="1"/>
  <c r="M56" i="1"/>
  <c r="L56" i="1"/>
  <c r="K56" i="1"/>
  <c r="J56" i="1"/>
  <c r="I56" i="1"/>
  <c r="H56" i="1"/>
  <c r="G56" i="1"/>
  <c r="F56" i="1"/>
  <c r="E56" i="1"/>
  <c r="D56" i="1"/>
  <c r="C56" i="1" s="1"/>
  <c r="C55" i="1"/>
  <c r="C54" i="1"/>
  <c r="F52" i="1"/>
  <c r="F57" i="1" s="1"/>
  <c r="F50" i="1"/>
  <c r="C49" i="1"/>
  <c r="T48" i="1"/>
  <c r="T50" i="1" s="1"/>
  <c r="S48" i="1"/>
  <c r="S50" i="1" s="1"/>
  <c r="Q48" i="1"/>
  <c r="Q50" i="1" s="1"/>
  <c r="P48" i="1"/>
  <c r="P50" i="1" s="1"/>
  <c r="N48" i="1"/>
  <c r="N50" i="1" s="1"/>
  <c r="M48" i="1"/>
  <c r="M50" i="1" s="1"/>
  <c r="L48" i="1"/>
  <c r="L50" i="1" s="1"/>
  <c r="K48" i="1"/>
  <c r="K50" i="1" s="1"/>
  <c r="J48" i="1"/>
  <c r="J50" i="1" s="1"/>
  <c r="I48" i="1"/>
  <c r="I50" i="1" s="1"/>
  <c r="H48" i="1"/>
  <c r="H50" i="1" s="1"/>
  <c r="G48" i="1"/>
  <c r="G50" i="1" s="1"/>
  <c r="E48" i="1"/>
  <c r="E50" i="1" s="1"/>
  <c r="D48" i="1"/>
  <c r="C45" i="1"/>
  <c r="C44" i="1"/>
  <c r="C42" i="1"/>
  <c r="C41" i="1"/>
  <c r="T46" i="1"/>
  <c r="S46" i="1"/>
  <c r="R46" i="1"/>
  <c r="Q46" i="1"/>
  <c r="P46" i="1"/>
  <c r="O46" i="1"/>
  <c r="N46" i="1"/>
  <c r="M46" i="1"/>
  <c r="L46" i="1"/>
  <c r="K46" i="1"/>
  <c r="J46" i="1"/>
  <c r="I46" i="1"/>
  <c r="H46" i="1"/>
  <c r="G46" i="1"/>
  <c r="F46" i="1"/>
  <c r="C40" i="1"/>
  <c r="D46" i="1"/>
  <c r="C35" i="1"/>
  <c r="C34" i="1"/>
  <c r="C33" i="1"/>
  <c r="C32" i="1"/>
  <c r="C31" i="1"/>
  <c r="C30" i="1"/>
  <c r="C29" i="1"/>
  <c r="C28" i="1"/>
  <c r="C27" i="1"/>
  <c r="C26" i="1"/>
  <c r="C25" i="1"/>
  <c r="C24" i="1"/>
  <c r="C23" i="1"/>
  <c r="C22" i="1"/>
  <c r="C21" i="1"/>
  <c r="T36" i="1"/>
  <c r="S36" i="1"/>
  <c r="R36" i="1"/>
  <c r="Q36" i="1"/>
  <c r="P36" i="1"/>
  <c r="O36" i="1"/>
  <c r="N36" i="1"/>
  <c r="M36" i="1"/>
  <c r="L36" i="1"/>
  <c r="K36" i="1"/>
  <c r="J36" i="1"/>
  <c r="I36" i="1"/>
  <c r="H36" i="1"/>
  <c r="G36" i="1"/>
  <c r="F36" i="1"/>
  <c r="E36" i="1"/>
  <c r="C20" i="1"/>
  <c r="R18" i="1"/>
  <c r="R37" i="1" s="1"/>
  <c r="N18" i="1"/>
  <c r="N37" i="1" s="1"/>
  <c r="J18" i="1"/>
  <c r="F18" i="1"/>
  <c r="C17" i="1"/>
  <c r="C16" i="1"/>
  <c r="T18" i="1"/>
  <c r="S18" i="1"/>
  <c r="S37" i="1" s="1"/>
  <c r="Q18" i="1"/>
  <c r="Q37" i="1" s="1"/>
  <c r="P18" i="1"/>
  <c r="O18" i="1"/>
  <c r="M18" i="1"/>
  <c r="M37" i="1" s="1"/>
  <c r="L18" i="1"/>
  <c r="L37" i="1" s="1"/>
  <c r="K18" i="1"/>
  <c r="I18" i="1"/>
  <c r="I37" i="1" s="1"/>
  <c r="H18" i="1"/>
  <c r="H37" i="1" s="1"/>
  <c r="G18" i="1"/>
  <c r="G37" i="1" s="1"/>
  <c r="E18" i="1"/>
  <c r="D18" i="1"/>
  <c r="T12" i="1"/>
  <c r="Q12" i="1"/>
  <c r="Q38" i="1" s="1"/>
  <c r="P12" i="1"/>
  <c r="M12" i="1"/>
  <c r="L12" i="1"/>
  <c r="I12" i="1"/>
  <c r="I38" i="1" s="1"/>
  <c r="H12" i="1"/>
  <c r="E12" i="1"/>
  <c r="D12" i="1"/>
  <c r="S12" i="1"/>
  <c r="S38" i="1" s="1"/>
  <c r="R12" i="1"/>
  <c r="O12" i="1"/>
  <c r="N12" i="1"/>
  <c r="K12" i="1"/>
  <c r="J12" i="1"/>
  <c r="G12" i="1"/>
  <c r="F12" i="1"/>
  <c r="C11" i="1"/>
  <c r="C10" i="1"/>
  <c r="C9" i="1"/>
  <c r="C8" i="1"/>
  <c r="C7" i="1"/>
  <c r="J37" i="1" l="1"/>
  <c r="J38" i="1" s="1"/>
  <c r="K71" i="1"/>
  <c r="P71" i="1"/>
  <c r="G71" i="1"/>
  <c r="H71" i="1"/>
  <c r="L71" i="1"/>
  <c r="T71" i="1"/>
  <c r="G38" i="1"/>
  <c r="G52" i="1" s="1"/>
  <c r="G57" i="1" s="1"/>
  <c r="O37" i="1"/>
  <c r="I71" i="1"/>
  <c r="M71" i="1"/>
  <c r="Q71" i="1"/>
  <c r="O38" i="1"/>
  <c r="T37" i="1"/>
  <c r="T38" i="1" s="1"/>
  <c r="R38" i="1"/>
  <c r="P38" i="1"/>
  <c r="E37" i="1"/>
  <c r="E38" i="1" s="1"/>
  <c r="K37" i="1"/>
  <c r="K38" i="1" s="1"/>
  <c r="P37" i="1"/>
  <c r="P52" i="1"/>
  <c r="P57" i="1" s="1"/>
  <c r="P51" i="1"/>
  <c r="S71" i="1"/>
  <c r="I52" i="1"/>
  <c r="I57" i="1" s="1"/>
  <c r="I51" i="1"/>
  <c r="D71" i="1"/>
  <c r="H38" i="1"/>
  <c r="C18" i="1"/>
  <c r="C12" i="1"/>
  <c r="Q52" i="1"/>
  <c r="Q57" i="1" s="1"/>
  <c r="Q51" i="1"/>
  <c r="N38" i="1"/>
  <c r="R48" i="1"/>
  <c r="R50" i="1" s="1"/>
  <c r="R52" i="1" s="1"/>
  <c r="R57" i="1" s="1"/>
  <c r="L38" i="1"/>
  <c r="C69" i="1"/>
  <c r="G51" i="1"/>
  <c r="S51" i="1"/>
  <c r="S52" i="1"/>
  <c r="S57" i="1" s="1"/>
  <c r="M38" i="1"/>
  <c r="F37" i="1"/>
  <c r="F38" i="1" s="1"/>
  <c r="J71" i="1"/>
  <c r="N71" i="1"/>
  <c r="C15" i="1"/>
  <c r="D36" i="1"/>
  <c r="C36" i="1" s="1"/>
  <c r="E46" i="1"/>
  <c r="C46" i="1" s="1"/>
  <c r="C59" i="1"/>
  <c r="E70" i="1"/>
  <c r="E71" i="1" s="1"/>
  <c r="D50" i="1"/>
  <c r="K51" i="1" l="1"/>
  <c r="K52" i="1"/>
  <c r="K57" i="1" s="1"/>
  <c r="O52" i="1"/>
  <c r="O57" i="1" s="1"/>
  <c r="O48" i="1"/>
  <c r="O50" i="1" s="1"/>
  <c r="O51" i="1" s="1"/>
  <c r="C50" i="1"/>
  <c r="D37" i="1"/>
  <c r="C37" i="1" s="1"/>
  <c r="C70" i="1"/>
  <c r="C71" i="1" s="1"/>
  <c r="T52" i="1"/>
  <c r="T57" i="1" s="1"/>
  <c r="T51" i="1"/>
  <c r="H52" i="1"/>
  <c r="H57" i="1" s="1"/>
  <c r="H51" i="1"/>
  <c r="M52" i="1"/>
  <c r="M57" i="1" s="1"/>
  <c r="M51" i="1"/>
  <c r="L52" i="1"/>
  <c r="L57" i="1" s="1"/>
  <c r="L51" i="1"/>
  <c r="R51" i="1"/>
  <c r="E52" i="1"/>
  <c r="E57" i="1" s="1"/>
  <c r="E51" i="1"/>
  <c r="D38" i="1"/>
  <c r="N51" i="1"/>
  <c r="N52" i="1"/>
  <c r="N57" i="1" s="1"/>
  <c r="C48" i="1"/>
  <c r="J51" i="1"/>
  <c r="J52" i="1"/>
  <c r="J57" i="1" s="1"/>
  <c r="D52" i="1" l="1"/>
  <c r="D51" i="1"/>
  <c r="C51" i="1" s="1"/>
  <c r="C38" i="1"/>
  <c r="C52" i="1" l="1"/>
  <c r="D57" i="1"/>
  <c r="C57" i="1" l="1"/>
</calcChain>
</file>

<file path=xl/sharedStrings.xml><?xml version="1.0" encoding="utf-8"?>
<sst xmlns="http://schemas.openxmlformats.org/spreadsheetml/2006/main" count="92" uniqueCount="91">
  <si>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</si>
  <si>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January 2015 - June 2015</t>
    </r>
  </si>
  <si>
    <r>
      <t>ROPS Redevelopment Property Tax Trust Fund (RPTTF) Allocation Cycle:</t>
    </r>
    <r>
      <rPr>
        <sz val="10"/>
        <rFont val="Arial"/>
        <family val="2"/>
      </rPr>
      <t xml:space="preserve"> 14-15B</t>
    </r>
  </si>
  <si>
    <t>County : San Diego</t>
  </si>
  <si>
    <t>Line #</t>
  </si>
  <si>
    <t xml:space="preserve">Title of Former Redevelopment Agency: </t>
  </si>
  <si>
    <t>Countywide Totals</t>
  </si>
  <si>
    <t xml:space="preserve"> Carlsbad RDA </t>
  </si>
  <si>
    <t xml:space="preserve"> Chula Vista RDA </t>
  </si>
  <si>
    <r>
      <t xml:space="preserve">Coronado RDA </t>
    </r>
    <r>
      <rPr>
        <vertAlign val="superscript"/>
        <sz val="10"/>
        <rFont val="Arial"/>
        <family val="2"/>
      </rPr>
      <t>(1)</t>
    </r>
  </si>
  <si>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</si>
  <si>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</si>
  <si>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</si>
  <si>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</si>
  <si>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</si>
  <si>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</si>
  <si>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</si>
  <si>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 </t>
  </si>
  <si>
    <t xml:space="preserve"> San Marcos RDA </t>
  </si>
  <si>
    <t xml:space="preserve"> Santee RDA </t>
  </si>
  <si>
    <t xml:space="preserve"> Poway RDA</t>
  </si>
  <si>
    <t xml:space="preserve"> Solana Beach RDA </t>
  </si>
  <si>
    <t xml:space="preserve"> Vista RDA </t>
  </si>
  <si>
    <t xml:space="preserve"> County of 
San Diego RDA </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</si>
  <si>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</si>
  <si>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</si>
  <si>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</si>
  <si>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</si>
  <si>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</si>
  <si>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</si>
  <si>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</si>
  <si>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</si>
  <si>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</si>
  <si>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</si>
  <si>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</si>
  <si>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41.</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</si>
  <si>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</si>
  <si>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</si>
  <si>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</si>
  <si>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</si>
  <si>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</si>
  <si>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</si>
  <si>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</si>
  <si>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</si>
  <si>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</si>
  <si>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</si>
  <si>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</si>
  <si>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</si>
  <si>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</si>
  <si>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</si>
  <si>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</si>
  <si>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</si>
  <si>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</si>
  <si>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</si>
  <si>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</si>
  <si>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</si>
  <si>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and prior period adjustments (PPAs), which can be found on the ROPS determination or ROPS meet-and-confer letters issued by Finance. </t>
    </r>
    <r>
      <rPr>
        <b/>
        <sz val="10"/>
        <rFont val="Arial"/>
        <family val="2"/>
      </rPr>
      <t>RPTTF Withholdings</t>
    </r>
    <r>
      <rPr>
        <sz val="10"/>
        <rFont val="Arial"/>
        <family val="2"/>
      </rPr>
      <t xml:space="preserve"> - If you receive a RPTTF withholding letter from Finance, you will include the withholding amounts by Due Diligence Review (DDR) process, as indicated in the letter, on lines 39 and 40. Note that CACs should first apply the withholding to the Low and Moderate Income Housing Fund (LMIHF) balance and then apply the remaining withholding to the Other Funds and Assets (OFA) balance. Also note that the following withheld amounts should be reported on the respective LMIHF and OFA actuals reports and distributed to the affected taxing entities (ATEs) accordingly.</t>
    </r>
  </si>
  <si>
    <t xml:space="preserve">Non-Admin EOs </t>
  </si>
  <si>
    <t>Admin EOs</t>
  </si>
  <si>
    <t xml:space="preserve">Less PPAs - Amount should be entered as a negative number. </t>
  </si>
  <si>
    <t>Less RPTTF Withholding - Amounts should be entered as a negative number:</t>
  </si>
  <si>
    <t xml:space="preserve">LMIHF </t>
  </si>
  <si>
    <t>OFA</t>
  </si>
  <si>
    <t>Total Finance Approved RPTTF for Distribution (sum of lines 35:40)</t>
  </si>
  <si>
    <r>
      <t xml:space="preserve">CAC Distributed ROPS RPTTF- </t>
    </r>
    <r>
      <rPr>
        <sz val="10"/>
        <rFont val="Arial"/>
        <family val="2"/>
      </rPr>
      <t>CACs should first apply the negative PPA and RPTTF withholding amounts to the non-admin distributions and then apply the balances to the admin distributions if necessary.</t>
    </r>
  </si>
  <si>
    <t xml:space="preserve">Admin EOs </t>
  </si>
  <si>
    <t>Total CAC Distributed RPTTF for SA EOs (sum of lines 43 and 44)</t>
  </si>
  <si>
    <t>Formula check to determine whether the lesser of the total Finance approved RPTTF or the total RPTTF balance available to fund EOs was allocated to the SA. Please explain all amounts shown in the comments section.</t>
  </si>
  <si>
    <t xml:space="preserve">Net ROPS 14-15 and DDR Withholding RPTTF Balance Available for Distribution to ATEs (line 33 - 45) </t>
  </si>
  <si>
    <r>
      <t xml:space="preserve">Less RPTTF Withholdings - </t>
    </r>
    <r>
      <rPr>
        <sz val="10"/>
        <rFont val="Arial"/>
        <family val="2"/>
      </rPr>
      <t xml:space="preserve">The following withheld amounts should be reported on the respective LMIHF and OFA actuals reports and distributed to the affected taxing entities (ATEs) accordingly. In addition, the amounts should be entered as a negative number. Note that the amounts on lines 49 and 50 should be equal to or less than the amounts on 39 and 40. </t>
    </r>
  </si>
  <si>
    <t>LMIHF</t>
  </si>
  <si>
    <t xml:space="preserve">OFA </t>
  </si>
  <si>
    <t>Total Actual RPTTF Withholdings (sum of lines 49 and 50)</t>
  </si>
  <si>
    <r>
      <t xml:space="preserve">Total ROPS 14-15B Only RPTTF Balance Available for Distribution to ATEs (line 47 + 51) - </t>
    </r>
    <r>
      <rPr>
        <sz val="10"/>
        <rFont val="Arial"/>
        <family val="2"/>
      </rPr>
      <t xml:space="preserve">Excludes RPTTF withholding residuals paid to the ATEs as shown on line 51. </t>
    </r>
  </si>
  <si>
    <r>
      <t xml:space="preserve">RPTTF Distributions to ATEs - </t>
    </r>
    <r>
      <rPr>
        <sz val="10"/>
        <rFont val="Arial"/>
        <family val="2"/>
      </rPr>
      <t>Payments pursuant to H&amp;S Section 34183(a)(4). Include the effect of "haircutting" pursuant to H&amp;S Section 34188. Note that the totals on lines 52 and 64 need to match. Positive or negative amounts shown on line 46 should be considered and/or corrected before the funds shown on line 46 are distributed to the ATEs.</t>
    </r>
  </si>
  <si>
    <t>Cities</t>
  </si>
  <si>
    <t>Counties</t>
  </si>
  <si>
    <t>Special Districts</t>
  </si>
  <si>
    <t>K-12 Schools</t>
  </si>
  <si>
    <t xml:space="preserve">Community Colleges  </t>
  </si>
  <si>
    <t xml:space="preserve">County Office of Education  </t>
  </si>
  <si>
    <t>ERAF - K-12</t>
  </si>
  <si>
    <t>ERAF - Community Colleges</t>
  </si>
  <si>
    <t>ERAF - County Offices of Education</t>
  </si>
  <si>
    <r>
      <t xml:space="preserve">Total RPTTF Distributions to ATEs (sum of lines 54:60) - </t>
    </r>
    <r>
      <rPr>
        <sz val="10"/>
        <rFont val="Arial"/>
        <family val="2"/>
      </rPr>
      <t>Total residual distributions must equal the total residual balance as shown on line 52.</t>
    </r>
  </si>
  <si>
    <t>Total Residual Distributions to K-14 Schools (sum of lines 57:60):</t>
  </si>
  <si>
    <t>Percentage of Residual Distributions to K-14 Schools</t>
  </si>
  <si>
    <t xml:space="preserve">Comments: </t>
  </si>
  <si>
    <t>(1) The Redevelopment Property Tax Trust Funds in the amount of $940,470 that would have been distributed by the San Diego Auditor-Controller on January 2, 2015 to the Successor Agency but for the appeal in this action ("Appeal") by Respondent Department of Finance has been sequestered by court action pending the full resolution of the Appeal (Court case no. 34-2013-800001694-CU-WM-GDS.  Sequester ordered on December 26, 2014.)</t>
  </si>
  <si>
    <t>Total ERAF - Please break out the ERAF amounts into the following categories if possible. (sum of lines 61:63)</t>
  </si>
  <si>
    <t>Education Revenue Augmentation Fund (ERAF)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</si>
</sst>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0.0%"/>
  </numFmts>
  <fonts count="11"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vertAlign val="superscript"/>
      <sz val="10"/>
      <name val="Arial"/>
      <family val="2"/>
    </font>
    <font>
      <sz val="10"/>
      <color theme="1"/>
      <name val="Arial"/>
      <family val="2"/>
    </font>
    <font>
      <sz val="10"/>
      <color rgb="FFC00000"/>
      <name val="Arial"/>
      <family val="2"/>
    </font>
    <font>
      <sz val="12"/>
      <color theme="1"/>
      <name val="Calibri"/>
      <family val="2"/>
      <scheme val="minor"/>
    </font>
    <font>
      <u/>
      <sz val="10"/>
      <color indexed="12"/>
      <name val="Arial"/>
      <family val="2"/>
    </font>
    <font>
      <sz val="11"/>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7">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2" fillId="0" borderId="0"/>
    <xf numFmtId="39" fontId="2" fillId="0" borderId="0"/>
    <xf numFmtId="39" fontId="2" fillId="0" borderId="0"/>
    <xf numFmtId="39" fontId="2" fillId="0" borderId="0"/>
    <xf numFmtId="0" fontId="10" fillId="0" borderId="0"/>
    <xf numFmtId="0" fontId="1" fillId="0" borderId="0"/>
    <xf numFmtId="0" fontId="8" fillId="0" borderId="0"/>
    <xf numFmtId="0" fontId="8" fillId="0" borderId="0"/>
    <xf numFmtId="0" fontId="8" fillId="0" borderId="0"/>
    <xf numFmtId="0" fontId="8" fillId="0" borderId="0"/>
  </cellStyleXfs>
  <cellXfs count="74">
    <xf numFmtId="0" fontId="0" fillId="0" borderId="0" xfId="0"/>
    <xf numFmtId="0" fontId="2" fillId="0" borderId="0" xfId="0" applyFont="1" applyAlignment="1"/>
    <xf numFmtId="0" fontId="4" fillId="0" borderId="0" xfId="0" applyFont="1" applyAlignment="1">
      <alignment horizontal="center"/>
    </xf>
    <xf numFmtId="0" fontId="4" fillId="0" borderId="0" xfId="0" applyFont="1" applyFill="1" applyAlignment="1"/>
    <xf numFmtId="41" fontId="4" fillId="0" borderId="1" xfId="0" applyNumberFormat="1" applyFont="1" applyBorder="1" applyAlignment="1"/>
    <xf numFmtId="41" fontId="2"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41"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4"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6" fillId="0" borderId="0" xfId="1" applyNumberFormat="1" applyFont="1"/>
    <xf numFmtId="164" fontId="6" fillId="0" borderId="0" xfId="0" applyNumberFormat="1" applyFont="1"/>
    <xf numFmtId="41" fontId="2" fillId="0" borderId="0" xfId="0" applyNumberFormat="1" applyFont="1" applyBorder="1" applyAlignment="1"/>
    <xf numFmtId="0" fontId="4" fillId="3" borderId="3" xfId="0" applyNumberFormat="1" applyFont="1" applyFill="1" applyBorder="1" applyAlignment="1"/>
    <xf numFmtId="41" fontId="4" fillId="3" borderId="3" xfId="0" applyNumberFormat="1" applyFont="1" applyFill="1" applyBorder="1" applyAlignment="1"/>
    <xf numFmtId="0" fontId="4" fillId="4" borderId="2" xfId="0" applyNumberFormat="1" applyFont="1" applyFill="1" applyBorder="1" applyAlignment="1">
      <alignment horizontal="left"/>
    </xf>
    <xf numFmtId="41" fontId="4" fillId="4" borderId="2" xfId="1" applyNumberFormat="1" applyFont="1" applyFill="1" applyBorder="1" applyAlignment="1"/>
    <xf numFmtId="0" fontId="4" fillId="0" borderId="4" xfId="0" applyNumberFormat="1" applyFont="1" applyFill="1" applyBorder="1" applyAlignment="1"/>
    <xf numFmtId="41" fontId="4" fillId="0" borderId="4" xfId="0" applyNumberFormat="1" applyFont="1" applyFill="1" applyBorder="1" applyAlignment="1">
      <alignment wrapText="1"/>
    </xf>
    <xf numFmtId="0" fontId="4" fillId="0" borderId="0" xfId="0" applyNumberFormat="1" applyFont="1" applyFill="1" applyAlignment="1"/>
    <xf numFmtId="41" fontId="4" fillId="0" borderId="0" xfId="0" applyNumberFormat="1" applyFont="1" applyFill="1" applyAlignment="1"/>
    <xf numFmtId="0" fontId="2" fillId="0" borderId="0" xfId="0" applyNumberFormat="1" applyFont="1" applyFill="1" applyAlignment="1">
      <alignment horizontal="left" indent="2"/>
    </xf>
    <xf numFmtId="41" fontId="2" fillId="0" borderId="0" xfId="1" applyNumberFormat="1" applyFont="1" applyFill="1" applyBorder="1" applyAlignment="1"/>
    <xf numFmtId="41" fontId="2" fillId="0" borderId="0" xfId="3" applyNumberFormat="1" applyFont="1" applyFill="1" applyBorder="1" applyAlignment="1"/>
    <xf numFmtId="41" fontId="6" fillId="0" borderId="0" xfId="0" applyNumberFormat="1" applyFont="1"/>
    <xf numFmtId="0" fontId="2" fillId="0" borderId="0" xfId="0" applyNumberFormat="1" applyFont="1" applyFill="1" applyAlignment="1">
      <alignment horizontal="left" wrapText="1" indent="2"/>
    </xf>
    <xf numFmtId="0" fontId="2" fillId="0" borderId="0" xfId="0" applyNumberFormat="1" applyFont="1" applyFill="1" applyAlignment="1">
      <alignment horizontal="left"/>
    </xf>
    <xf numFmtId="41" fontId="2" fillId="5" borderId="2" xfId="1" applyNumberFormat="1" applyFont="1" applyFill="1" applyBorder="1" applyAlignment="1"/>
    <xf numFmtId="0" fontId="4" fillId="0" borderId="0" xfId="0" applyNumberFormat="1" applyFont="1" applyFill="1" applyAlignment="1">
      <alignment wrapText="1"/>
    </xf>
    <xf numFmtId="41" fontId="4" fillId="0" borderId="0" xfId="0" applyNumberFormat="1" applyFont="1" applyFill="1" applyAlignment="1">
      <alignment wrapText="1"/>
    </xf>
    <xf numFmtId="0" fontId="2" fillId="6" borderId="0" xfId="0" applyFont="1" applyFill="1" applyAlignment="1">
      <alignment horizontal="center"/>
    </xf>
    <xf numFmtId="0" fontId="2" fillId="6" borderId="0" xfId="0" applyNumberFormat="1" applyFont="1" applyFill="1" applyAlignment="1">
      <alignment horizontal="left" indent="2"/>
    </xf>
    <xf numFmtId="41" fontId="2" fillId="6" borderId="0" xfId="1" applyNumberFormat="1" applyFont="1" applyFill="1" applyBorder="1" applyAlignment="1"/>
    <xf numFmtId="41" fontId="6" fillId="6" borderId="0" xfId="0" applyNumberFormat="1" applyFont="1" applyFill="1"/>
    <xf numFmtId="0" fontId="2" fillId="4" borderId="3" xfId="1" applyNumberFormat="1" applyFont="1" applyFill="1" applyBorder="1" applyAlignment="1"/>
    <xf numFmtId="41" fontId="4" fillId="4" borderId="3" xfId="1" applyNumberFormat="1" applyFont="1" applyFill="1" applyBorder="1" applyAlignment="1"/>
    <xf numFmtId="0" fontId="4" fillId="7" borderId="2" xfId="0" applyNumberFormat="1" applyFont="1" applyFill="1" applyBorder="1" applyAlignment="1">
      <alignment horizontal="left" wrapText="1"/>
    </xf>
    <xf numFmtId="41" fontId="4" fillId="7" borderId="2" xfId="1" applyNumberFormat="1" applyFont="1" applyFill="1" applyBorder="1" applyAlignment="1"/>
    <xf numFmtId="41" fontId="2" fillId="0" borderId="0" xfId="0" applyNumberFormat="1" applyFont="1" applyFill="1" applyAlignment="1">
      <alignment horizontal="left" wrapText="1"/>
    </xf>
    <xf numFmtId="0" fontId="2" fillId="0" borderId="0" xfId="0" applyNumberFormat="1" applyFont="1" applyFill="1" applyAlignment="1">
      <alignment horizontal="left" wrapText="1" indent="4"/>
    </xf>
    <xf numFmtId="0" fontId="2" fillId="0" borderId="0" xfId="0" applyNumberFormat="1" applyFont="1" applyFill="1" applyAlignment="1">
      <alignment horizontal="left" wrapText="1"/>
    </xf>
    <xf numFmtId="41" fontId="2" fillId="8" borderId="2" xfId="1" applyNumberFormat="1" applyFont="1" applyFill="1" applyBorder="1" applyAlignment="1"/>
    <xf numFmtId="0" fontId="4" fillId="7" borderId="3" xfId="1" applyNumberFormat="1" applyFont="1" applyFill="1" applyBorder="1" applyAlignment="1"/>
    <xf numFmtId="41" fontId="4" fillId="7" borderId="3" xfId="1" applyNumberFormat="1" applyFont="1" applyFill="1" applyBorder="1" applyAlignment="1"/>
    <xf numFmtId="0" fontId="7" fillId="0" borderId="0" xfId="0" applyNumberFormat="1" applyFont="1" applyFill="1" applyAlignment="1">
      <alignment horizontal="left" wrapText="1"/>
    </xf>
    <xf numFmtId="41" fontId="7" fillId="0" borderId="0" xfId="0" applyNumberFormat="1" applyFont="1" applyFill="1" applyAlignment="1">
      <alignment horizontal="left" wrapText="1"/>
    </xf>
    <xf numFmtId="0" fontId="4" fillId="9" borderId="2" xfId="0" applyNumberFormat="1" applyFont="1" applyFill="1" applyBorder="1" applyAlignment="1">
      <alignment wrapText="1"/>
    </xf>
    <xf numFmtId="41" fontId="4" fillId="9" borderId="2" xfId="1" applyNumberFormat="1" applyFont="1" applyFill="1" applyBorder="1" applyAlignment="1"/>
    <xf numFmtId="41" fontId="2" fillId="10" borderId="2" xfId="0" applyNumberFormat="1" applyFont="1" applyFill="1" applyBorder="1" applyAlignment="1">
      <alignment horizontal="left" wrapText="1"/>
    </xf>
    <xf numFmtId="0" fontId="2" fillId="0" borderId="0" xfId="0" applyNumberFormat="1" applyFont="1" applyAlignment="1">
      <alignment horizontal="left" wrapText="1" indent="2"/>
    </xf>
    <xf numFmtId="165" fontId="2" fillId="0" borderId="0" xfId="1" applyNumberFormat="1" applyFont="1" applyFill="1" applyBorder="1" applyAlignment="1"/>
    <xf numFmtId="0" fontId="2" fillId="0" borderId="0" xfId="0" applyNumberFormat="1" applyFont="1" applyFill="1" applyAlignment="1">
      <alignment horizontal="left" indent="4"/>
    </xf>
    <xf numFmtId="0" fontId="4" fillId="9" borderId="3" xfId="1" applyNumberFormat="1" applyFont="1" applyFill="1" applyBorder="1" applyAlignment="1">
      <alignment wrapText="1"/>
    </xf>
    <xf numFmtId="41" fontId="4" fillId="9" borderId="3" xfId="1" applyNumberFormat="1" applyFont="1" applyFill="1" applyBorder="1" applyAlignment="1"/>
    <xf numFmtId="41" fontId="2" fillId="10" borderId="0" xfId="1" applyNumberFormat="1" applyFont="1" applyFill="1" applyBorder="1" applyAlignment="1"/>
    <xf numFmtId="0" fontId="2" fillId="0" borderId="0" xfId="0" applyNumberFormat="1" applyFont="1" applyFill="1" applyBorder="1" applyAlignment="1">
      <alignment horizontal="left" wrapText="1" indent="2"/>
    </xf>
    <xf numFmtId="166" fontId="2" fillId="10" borderId="2" xfId="1" applyNumberFormat="1" applyFont="1" applyFill="1" applyBorder="1" applyAlignment="1"/>
    <xf numFmtId="0" fontId="7" fillId="0" borderId="0" xfId="0" applyFont="1" applyFill="1" applyBorder="1" applyAlignment="1">
      <alignment horizontal="left" vertical="top" wrapText="1"/>
    </xf>
    <xf numFmtId="0" fontId="7" fillId="0" borderId="0" xfId="1" applyNumberFormat="1" applyFont="1" applyFill="1" applyBorder="1" applyAlignment="1">
      <alignment horizontal="left" vertical="top"/>
    </xf>
    <xf numFmtId="49" fontId="7"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0" fontId="2" fillId="0" borderId="0" xfId="0" applyFont="1" applyFill="1" applyBorder="1" applyAlignment="1"/>
    <xf numFmtId="0" fontId="2" fillId="0" borderId="0" xfId="0" applyFont="1" applyFill="1" applyAlignment="1"/>
    <xf numFmtId="41" fontId="4" fillId="0" borderId="0" xfId="0" applyNumberFormat="1" applyFont="1" applyBorder="1" applyAlignment="1"/>
    <xf numFmtId="0" fontId="4" fillId="0" borderId="4" xfId="0" applyNumberFormat="1" applyFont="1" applyFill="1" applyBorder="1" applyAlignment="1">
      <alignment horizontal="left" wrapText="1"/>
    </xf>
    <xf numFmtId="0" fontId="2" fillId="0" borderId="0" xfId="0" applyFont="1" applyFill="1" applyBorder="1" applyAlignment="1">
      <alignment horizontal="left" vertical="top" wrapText="1"/>
    </xf>
    <xf numFmtId="0" fontId="2" fillId="0" borderId="0" xfId="0" applyFont="1" applyAlignment="1">
      <alignment horizontal="center" wrapText="1"/>
    </xf>
    <xf numFmtId="0" fontId="4" fillId="0" borderId="0" xfId="0" applyFont="1" applyAlignment="1">
      <alignment horizontal="left"/>
    </xf>
    <xf numFmtId="0" fontId="4" fillId="0" borderId="0" xfId="0" applyFont="1" applyFill="1" applyAlignment="1">
      <alignment horizontal="left"/>
    </xf>
  </cellXfs>
  <cellStyles count="17">
    <cellStyle name="Comma" xfId="1" builtinId="3"/>
    <cellStyle name="Comma 2" xfId="4"/>
    <cellStyle name="Comma 3 2" xfId="3"/>
    <cellStyle name="Currency 2" xfId="5"/>
    <cellStyle name="Hyperlink 2" xfId="6"/>
    <cellStyle name="Normal" xfId="0" builtinId="0"/>
    <cellStyle name="Normal 10 2" xfId="2"/>
    <cellStyle name="Normal 2" xfId="7"/>
    <cellStyle name="Normal 2 2" xfId="8"/>
    <cellStyle name="Normal 2 3" xfId="9"/>
    <cellStyle name="Normal 2_ROPS for Example 2.03.12_ Draft" xfId="10"/>
    <cellStyle name="Normal 3" xfId="11"/>
    <cellStyle name="Normal 3 2" xfId="12"/>
    <cellStyle name="Normal 4" xfId="13"/>
    <cellStyle name="Normal 5" xfId="14"/>
    <cellStyle name="Normal 6"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88"/>
  <sheetViews>
    <sheetView tabSelected="1" view="pageBreakPreview" topLeftCell="A29" zoomScale="70" zoomScaleNormal="70" zoomScaleSheetLayoutView="70" workbookViewId="0">
      <selection activeCell="B36" sqref="B36"/>
    </sheetView>
  </sheetViews>
  <sheetFormatPr defaultColWidth="9.109375" defaultRowHeight="13.2" x14ac:dyDescent="0.25"/>
  <cols>
    <col min="1" max="1" width="7.33203125" style="9" customWidth="1"/>
    <col min="2" max="2" width="97.88671875" style="67" customWidth="1"/>
    <col min="3" max="3" width="21.33203125" style="68" bestFit="1" customWidth="1"/>
    <col min="4" max="20" width="18.6640625" style="16" customWidth="1"/>
    <col min="21" max="21" width="3.6640625" style="1" customWidth="1"/>
    <col min="22" max="254" width="9.109375" style="1"/>
    <col min="255" max="255" width="7.33203125" style="1" customWidth="1"/>
    <col min="256" max="256" width="97.88671875" style="1" customWidth="1"/>
    <col min="257" max="262" width="18.6640625" style="1" customWidth="1"/>
    <col min="263" max="510" width="9.109375" style="1"/>
    <col min="511" max="511" width="7.33203125" style="1" customWidth="1"/>
    <col min="512" max="512" width="97.88671875" style="1" customWidth="1"/>
    <col min="513" max="518" width="18.6640625" style="1" customWidth="1"/>
    <col min="519" max="766" width="9.109375" style="1"/>
    <col min="767" max="767" width="7.33203125" style="1" customWidth="1"/>
    <col min="768" max="768" width="97.88671875" style="1" customWidth="1"/>
    <col min="769" max="774" width="18.6640625" style="1" customWidth="1"/>
    <col min="775" max="1022" width="9.109375" style="1"/>
    <col min="1023" max="1023" width="7.33203125" style="1" customWidth="1"/>
    <col min="1024" max="1024" width="97.88671875" style="1" customWidth="1"/>
    <col min="1025" max="1030" width="18.6640625" style="1" customWidth="1"/>
    <col min="1031" max="1278" width="9.109375" style="1"/>
    <col min="1279" max="1279" width="7.33203125" style="1" customWidth="1"/>
    <col min="1280" max="1280" width="97.88671875" style="1" customWidth="1"/>
    <col min="1281" max="1286" width="18.6640625" style="1" customWidth="1"/>
    <col min="1287" max="1534" width="9.109375" style="1"/>
    <col min="1535" max="1535" width="7.33203125" style="1" customWidth="1"/>
    <col min="1536" max="1536" width="97.88671875" style="1" customWidth="1"/>
    <col min="1537" max="1542" width="18.6640625" style="1" customWidth="1"/>
    <col min="1543" max="1790" width="9.109375" style="1"/>
    <col min="1791" max="1791" width="7.33203125" style="1" customWidth="1"/>
    <col min="1792" max="1792" width="97.88671875" style="1" customWidth="1"/>
    <col min="1793" max="1798" width="18.6640625" style="1" customWidth="1"/>
    <col min="1799" max="2046" width="9.109375" style="1"/>
    <col min="2047" max="2047" width="7.33203125" style="1" customWidth="1"/>
    <col min="2048" max="2048" width="97.88671875" style="1" customWidth="1"/>
    <col min="2049" max="2054" width="18.6640625" style="1" customWidth="1"/>
    <col min="2055" max="2302" width="9.109375" style="1"/>
    <col min="2303" max="2303" width="7.33203125" style="1" customWidth="1"/>
    <col min="2304" max="2304" width="97.88671875" style="1" customWidth="1"/>
    <col min="2305" max="2310" width="18.6640625" style="1" customWidth="1"/>
    <col min="2311" max="2558" width="9.109375" style="1"/>
    <col min="2559" max="2559" width="7.33203125" style="1" customWidth="1"/>
    <col min="2560" max="2560" width="97.88671875" style="1" customWidth="1"/>
    <col min="2561" max="2566" width="18.6640625" style="1" customWidth="1"/>
    <col min="2567" max="2814" width="9.109375" style="1"/>
    <col min="2815" max="2815" width="7.33203125" style="1" customWidth="1"/>
    <col min="2816" max="2816" width="97.88671875" style="1" customWidth="1"/>
    <col min="2817" max="2822" width="18.6640625" style="1" customWidth="1"/>
    <col min="2823" max="3070" width="9.109375" style="1"/>
    <col min="3071" max="3071" width="7.33203125" style="1" customWidth="1"/>
    <col min="3072" max="3072" width="97.88671875" style="1" customWidth="1"/>
    <col min="3073" max="3078" width="18.6640625" style="1" customWidth="1"/>
    <col min="3079" max="3326" width="9.109375" style="1"/>
    <col min="3327" max="3327" width="7.33203125" style="1" customWidth="1"/>
    <col min="3328" max="3328" width="97.88671875" style="1" customWidth="1"/>
    <col min="3329" max="3334" width="18.6640625" style="1" customWidth="1"/>
    <col min="3335" max="3582" width="9.109375" style="1"/>
    <col min="3583" max="3583" width="7.33203125" style="1" customWidth="1"/>
    <col min="3584" max="3584" width="97.88671875" style="1" customWidth="1"/>
    <col min="3585" max="3590" width="18.6640625" style="1" customWidth="1"/>
    <col min="3591" max="3838" width="9.109375" style="1"/>
    <col min="3839" max="3839" width="7.33203125" style="1" customWidth="1"/>
    <col min="3840" max="3840" width="97.88671875" style="1" customWidth="1"/>
    <col min="3841" max="3846" width="18.6640625" style="1" customWidth="1"/>
    <col min="3847" max="4094" width="9.109375" style="1"/>
    <col min="4095" max="4095" width="7.33203125" style="1" customWidth="1"/>
    <col min="4096" max="4096" width="97.88671875" style="1" customWidth="1"/>
    <col min="4097" max="4102" width="18.6640625" style="1" customWidth="1"/>
    <col min="4103" max="4350" width="9.109375" style="1"/>
    <col min="4351" max="4351" width="7.33203125" style="1" customWidth="1"/>
    <col min="4352" max="4352" width="97.88671875" style="1" customWidth="1"/>
    <col min="4353" max="4358" width="18.6640625" style="1" customWidth="1"/>
    <col min="4359" max="4606" width="9.109375" style="1"/>
    <col min="4607" max="4607" width="7.33203125" style="1" customWidth="1"/>
    <col min="4608" max="4608" width="97.88671875" style="1" customWidth="1"/>
    <col min="4609" max="4614" width="18.6640625" style="1" customWidth="1"/>
    <col min="4615" max="4862" width="9.109375" style="1"/>
    <col min="4863" max="4863" width="7.33203125" style="1" customWidth="1"/>
    <col min="4864" max="4864" width="97.88671875" style="1" customWidth="1"/>
    <col min="4865" max="4870" width="18.6640625" style="1" customWidth="1"/>
    <col min="4871" max="5118" width="9.109375" style="1"/>
    <col min="5119" max="5119" width="7.33203125" style="1" customWidth="1"/>
    <col min="5120" max="5120" width="97.88671875" style="1" customWidth="1"/>
    <col min="5121" max="5126" width="18.6640625" style="1" customWidth="1"/>
    <col min="5127" max="5374" width="9.109375" style="1"/>
    <col min="5375" max="5375" width="7.33203125" style="1" customWidth="1"/>
    <col min="5376" max="5376" width="97.88671875" style="1" customWidth="1"/>
    <col min="5377" max="5382" width="18.6640625" style="1" customWidth="1"/>
    <col min="5383" max="5630" width="9.109375" style="1"/>
    <col min="5631" max="5631" width="7.33203125" style="1" customWidth="1"/>
    <col min="5632" max="5632" width="97.88671875" style="1" customWidth="1"/>
    <col min="5633" max="5638" width="18.6640625" style="1" customWidth="1"/>
    <col min="5639" max="5886" width="9.109375" style="1"/>
    <col min="5887" max="5887" width="7.33203125" style="1" customWidth="1"/>
    <col min="5888" max="5888" width="97.88671875" style="1" customWidth="1"/>
    <col min="5889" max="5894" width="18.6640625" style="1" customWidth="1"/>
    <col min="5895" max="6142" width="9.109375" style="1"/>
    <col min="6143" max="6143" width="7.33203125" style="1" customWidth="1"/>
    <col min="6144" max="6144" width="97.88671875" style="1" customWidth="1"/>
    <col min="6145" max="6150" width="18.6640625" style="1" customWidth="1"/>
    <col min="6151" max="6398" width="9.109375" style="1"/>
    <col min="6399" max="6399" width="7.33203125" style="1" customWidth="1"/>
    <col min="6400" max="6400" width="97.88671875" style="1" customWidth="1"/>
    <col min="6401" max="6406" width="18.6640625" style="1" customWidth="1"/>
    <col min="6407" max="6654" width="9.109375" style="1"/>
    <col min="6655" max="6655" width="7.33203125" style="1" customWidth="1"/>
    <col min="6656" max="6656" width="97.88671875" style="1" customWidth="1"/>
    <col min="6657" max="6662" width="18.6640625" style="1" customWidth="1"/>
    <col min="6663" max="6910" width="9.109375" style="1"/>
    <col min="6911" max="6911" width="7.33203125" style="1" customWidth="1"/>
    <col min="6912" max="6912" width="97.88671875" style="1" customWidth="1"/>
    <col min="6913" max="6918" width="18.6640625" style="1" customWidth="1"/>
    <col min="6919" max="7166" width="9.109375" style="1"/>
    <col min="7167" max="7167" width="7.33203125" style="1" customWidth="1"/>
    <col min="7168" max="7168" width="97.88671875" style="1" customWidth="1"/>
    <col min="7169" max="7174" width="18.6640625" style="1" customWidth="1"/>
    <col min="7175" max="7422" width="9.109375" style="1"/>
    <col min="7423" max="7423" width="7.33203125" style="1" customWidth="1"/>
    <col min="7424" max="7424" width="97.88671875" style="1" customWidth="1"/>
    <col min="7425" max="7430" width="18.6640625" style="1" customWidth="1"/>
    <col min="7431" max="7678" width="9.109375" style="1"/>
    <col min="7679" max="7679" width="7.33203125" style="1" customWidth="1"/>
    <col min="7680" max="7680" width="97.88671875" style="1" customWidth="1"/>
    <col min="7681" max="7686" width="18.6640625" style="1" customWidth="1"/>
    <col min="7687" max="7934" width="9.109375" style="1"/>
    <col min="7935" max="7935" width="7.33203125" style="1" customWidth="1"/>
    <col min="7936" max="7936" width="97.88671875" style="1" customWidth="1"/>
    <col min="7937" max="7942" width="18.6640625" style="1" customWidth="1"/>
    <col min="7943" max="8190" width="9.109375" style="1"/>
    <col min="8191" max="8191" width="7.33203125" style="1" customWidth="1"/>
    <col min="8192" max="8192" width="97.88671875" style="1" customWidth="1"/>
    <col min="8193" max="8198" width="18.6640625" style="1" customWidth="1"/>
    <col min="8199" max="8446" width="9.109375" style="1"/>
    <col min="8447" max="8447" width="7.33203125" style="1" customWidth="1"/>
    <col min="8448" max="8448" width="97.88671875" style="1" customWidth="1"/>
    <col min="8449" max="8454" width="18.6640625" style="1" customWidth="1"/>
    <col min="8455" max="8702" width="9.109375" style="1"/>
    <col min="8703" max="8703" width="7.33203125" style="1" customWidth="1"/>
    <col min="8704" max="8704" width="97.88671875" style="1" customWidth="1"/>
    <col min="8705" max="8710" width="18.6640625" style="1" customWidth="1"/>
    <col min="8711" max="8958" width="9.109375" style="1"/>
    <col min="8959" max="8959" width="7.33203125" style="1" customWidth="1"/>
    <col min="8960" max="8960" width="97.88671875" style="1" customWidth="1"/>
    <col min="8961" max="8966" width="18.6640625" style="1" customWidth="1"/>
    <col min="8967" max="9214" width="9.109375" style="1"/>
    <col min="9215" max="9215" width="7.33203125" style="1" customWidth="1"/>
    <col min="9216" max="9216" width="97.88671875" style="1" customWidth="1"/>
    <col min="9217" max="9222" width="18.6640625" style="1" customWidth="1"/>
    <col min="9223" max="9470" width="9.109375" style="1"/>
    <col min="9471" max="9471" width="7.33203125" style="1" customWidth="1"/>
    <col min="9472" max="9472" width="97.88671875" style="1" customWidth="1"/>
    <col min="9473" max="9478" width="18.6640625" style="1" customWidth="1"/>
    <col min="9479" max="9726" width="9.109375" style="1"/>
    <col min="9727" max="9727" width="7.33203125" style="1" customWidth="1"/>
    <col min="9728" max="9728" width="97.88671875" style="1" customWidth="1"/>
    <col min="9729" max="9734" width="18.6640625" style="1" customWidth="1"/>
    <col min="9735" max="9982" width="9.109375" style="1"/>
    <col min="9983" max="9983" width="7.33203125" style="1" customWidth="1"/>
    <col min="9984" max="9984" width="97.88671875" style="1" customWidth="1"/>
    <col min="9985" max="9990" width="18.6640625" style="1" customWidth="1"/>
    <col min="9991" max="10238" width="9.109375" style="1"/>
    <col min="10239" max="10239" width="7.33203125" style="1" customWidth="1"/>
    <col min="10240" max="10240" width="97.88671875" style="1" customWidth="1"/>
    <col min="10241" max="10246" width="18.6640625" style="1" customWidth="1"/>
    <col min="10247" max="10494" width="9.109375" style="1"/>
    <col min="10495" max="10495" width="7.33203125" style="1" customWidth="1"/>
    <col min="10496" max="10496" width="97.88671875" style="1" customWidth="1"/>
    <col min="10497" max="10502" width="18.6640625" style="1" customWidth="1"/>
    <col min="10503" max="10750" width="9.109375" style="1"/>
    <col min="10751" max="10751" width="7.33203125" style="1" customWidth="1"/>
    <col min="10752" max="10752" width="97.88671875" style="1" customWidth="1"/>
    <col min="10753" max="10758" width="18.6640625" style="1" customWidth="1"/>
    <col min="10759" max="11006" width="9.109375" style="1"/>
    <col min="11007" max="11007" width="7.33203125" style="1" customWidth="1"/>
    <col min="11008" max="11008" width="97.88671875" style="1" customWidth="1"/>
    <col min="11009" max="11014" width="18.6640625" style="1" customWidth="1"/>
    <col min="11015" max="11262" width="9.109375" style="1"/>
    <col min="11263" max="11263" width="7.33203125" style="1" customWidth="1"/>
    <col min="11264" max="11264" width="97.88671875" style="1" customWidth="1"/>
    <col min="11265" max="11270" width="18.6640625" style="1" customWidth="1"/>
    <col min="11271" max="11518" width="9.109375" style="1"/>
    <col min="11519" max="11519" width="7.33203125" style="1" customWidth="1"/>
    <col min="11520" max="11520" width="97.88671875" style="1" customWidth="1"/>
    <col min="11521" max="11526" width="18.6640625" style="1" customWidth="1"/>
    <col min="11527" max="11774" width="9.109375" style="1"/>
    <col min="11775" max="11775" width="7.33203125" style="1" customWidth="1"/>
    <col min="11776" max="11776" width="97.88671875" style="1" customWidth="1"/>
    <col min="11777" max="11782" width="18.6640625" style="1" customWidth="1"/>
    <col min="11783" max="12030" width="9.109375" style="1"/>
    <col min="12031" max="12031" width="7.33203125" style="1" customWidth="1"/>
    <col min="12032" max="12032" width="97.88671875" style="1" customWidth="1"/>
    <col min="12033" max="12038" width="18.6640625" style="1" customWidth="1"/>
    <col min="12039" max="12286" width="9.109375" style="1"/>
    <col min="12287" max="12287" width="7.33203125" style="1" customWidth="1"/>
    <col min="12288" max="12288" width="97.88671875" style="1" customWidth="1"/>
    <col min="12289" max="12294" width="18.6640625" style="1" customWidth="1"/>
    <col min="12295" max="12542" width="9.109375" style="1"/>
    <col min="12543" max="12543" width="7.33203125" style="1" customWidth="1"/>
    <col min="12544" max="12544" width="97.88671875" style="1" customWidth="1"/>
    <col min="12545" max="12550" width="18.6640625" style="1" customWidth="1"/>
    <col min="12551" max="12798" width="9.109375" style="1"/>
    <col min="12799" max="12799" width="7.33203125" style="1" customWidth="1"/>
    <col min="12800" max="12800" width="97.88671875" style="1" customWidth="1"/>
    <col min="12801" max="12806" width="18.6640625" style="1" customWidth="1"/>
    <col min="12807" max="13054" width="9.109375" style="1"/>
    <col min="13055" max="13055" width="7.33203125" style="1" customWidth="1"/>
    <col min="13056" max="13056" width="97.88671875" style="1" customWidth="1"/>
    <col min="13057" max="13062" width="18.6640625" style="1" customWidth="1"/>
    <col min="13063" max="13310" width="9.109375" style="1"/>
    <col min="13311" max="13311" width="7.33203125" style="1" customWidth="1"/>
    <col min="13312" max="13312" width="97.88671875" style="1" customWidth="1"/>
    <col min="13313" max="13318" width="18.6640625" style="1" customWidth="1"/>
    <col min="13319" max="13566" width="9.109375" style="1"/>
    <col min="13567" max="13567" width="7.33203125" style="1" customWidth="1"/>
    <col min="13568" max="13568" width="97.88671875" style="1" customWidth="1"/>
    <col min="13569" max="13574" width="18.6640625" style="1" customWidth="1"/>
    <col min="13575" max="13822" width="9.109375" style="1"/>
    <col min="13823" max="13823" width="7.33203125" style="1" customWidth="1"/>
    <col min="13824" max="13824" width="97.88671875" style="1" customWidth="1"/>
    <col min="13825" max="13830" width="18.6640625" style="1" customWidth="1"/>
    <col min="13831" max="14078" width="9.109375" style="1"/>
    <col min="14079" max="14079" width="7.33203125" style="1" customWidth="1"/>
    <col min="14080" max="14080" width="97.88671875" style="1" customWidth="1"/>
    <col min="14081" max="14086" width="18.6640625" style="1" customWidth="1"/>
    <col min="14087" max="14334" width="9.109375" style="1"/>
    <col min="14335" max="14335" width="7.33203125" style="1" customWidth="1"/>
    <col min="14336" max="14336" width="97.88671875" style="1" customWidth="1"/>
    <col min="14337" max="14342" width="18.6640625" style="1" customWidth="1"/>
    <col min="14343" max="14590" width="9.109375" style="1"/>
    <col min="14591" max="14591" width="7.33203125" style="1" customWidth="1"/>
    <col min="14592" max="14592" width="97.88671875" style="1" customWidth="1"/>
    <col min="14593" max="14598" width="18.6640625" style="1" customWidth="1"/>
    <col min="14599" max="14846" width="9.109375" style="1"/>
    <col min="14847" max="14847" width="7.33203125" style="1" customWidth="1"/>
    <col min="14848" max="14848" width="97.88671875" style="1" customWidth="1"/>
    <col min="14849" max="14854" width="18.6640625" style="1" customWidth="1"/>
    <col min="14855" max="15102" width="9.109375" style="1"/>
    <col min="15103" max="15103" width="7.33203125" style="1" customWidth="1"/>
    <col min="15104" max="15104" width="97.88671875" style="1" customWidth="1"/>
    <col min="15105" max="15110" width="18.6640625" style="1" customWidth="1"/>
    <col min="15111" max="15358" width="9.109375" style="1"/>
    <col min="15359" max="15359" width="7.33203125" style="1" customWidth="1"/>
    <col min="15360" max="15360" width="97.88671875" style="1" customWidth="1"/>
    <col min="15361" max="15366" width="18.6640625" style="1" customWidth="1"/>
    <col min="15367" max="15614" width="9.109375" style="1"/>
    <col min="15615" max="15615" width="7.33203125" style="1" customWidth="1"/>
    <col min="15616" max="15616" width="97.88671875" style="1" customWidth="1"/>
    <col min="15617" max="15622" width="18.6640625" style="1" customWidth="1"/>
    <col min="15623" max="15870" width="9.109375" style="1"/>
    <col min="15871" max="15871" width="7.33203125" style="1" customWidth="1"/>
    <col min="15872" max="15872" width="97.88671875" style="1" customWidth="1"/>
    <col min="15873" max="15878" width="18.6640625" style="1" customWidth="1"/>
    <col min="15879" max="16126" width="9.109375" style="1"/>
    <col min="16127" max="16127" width="7.33203125" style="1" customWidth="1"/>
    <col min="16128" max="16128" width="97.88671875" style="1" customWidth="1"/>
    <col min="16129" max="16134" width="18.6640625" style="1" customWidth="1"/>
    <col min="16135" max="16384" width="9.109375" style="1"/>
  </cols>
  <sheetData>
    <row r="1" spans="1:21" ht="28.5" customHeight="1" x14ac:dyDescent="0.25">
      <c r="A1" s="71" t="s">
        <v>0</v>
      </c>
      <c r="B1" s="71"/>
      <c r="C1" s="71"/>
      <c r="D1" s="71"/>
      <c r="E1" s="71"/>
      <c r="F1" s="71"/>
      <c r="G1" s="71"/>
      <c r="H1" s="71"/>
      <c r="I1" s="71"/>
      <c r="J1" s="71"/>
      <c r="K1" s="71"/>
      <c r="L1" s="71"/>
      <c r="M1" s="71"/>
      <c r="N1" s="71"/>
      <c r="O1" s="71"/>
      <c r="P1" s="71"/>
      <c r="Q1" s="71"/>
      <c r="R1" s="71"/>
      <c r="S1" s="71"/>
      <c r="T1" s="71"/>
    </row>
    <row r="2" spans="1:21" ht="17.100000000000001" customHeight="1" x14ac:dyDescent="0.25">
      <c r="A2" s="72" t="s">
        <v>1</v>
      </c>
      <c r="B2" s="72"/>
      <c r="C2" s="72"/>
      <c r="D2" s="72"/>
      <c r="E2" s="72"/>
      <c r="F2" s="72"/>
      <c r="G2" s="72"/>
      <c r="H2" s="72"/>
      <c r="I2" s="72"/>
      <c r="J2" s="72"/>
      <c r="K2" s="72"/>
      <c r="L2" s="72"/>
      <c r="M2" s="72"/>
      <c r="N2" s="72"/>
      <c r="O2" s="72"/>
      <c r="P2" s="72"/>
      <c r="Q2" s="72"/>
      <c r="R2" s="72"/>
      <c r="S2" s="72"/>
      <c r="T2" s="72"/>
    </row>
    <row r="3" spans="1:21" ht="17.100000000000001" customHeight="1" x14ac:dyDescent="0.25">
      <c r="A3" s="72" t="s">
        <v>2</v>
      </c>
      <c r="B3" s="72"/>
      <c r="C3" s="72"/>
      <c r="D3" s="72"/>
      <c r="E3" s="72"/>
      <c r="F3" s="72"/>
      <c r="G3" s="72"/>
      <c r="H3" s="72"/>
      <c r="I3" s="72"/>
      <c r="J3" s="72"/>
      <c r="K3" s="72"/>
      <c r="L3" s="72"/>
      <c r="M3" s="72"/>
      <c r="N3" s="72"/>
      <c r="O3" s="72"/>
      <c r="P3" s="72"/>
      <c r="Q3" s="72"/>
      <c r="R3" s="72"/>
      <c r="S3" s="72"/>
      <c r="T3" s="72"/>
    </row>
    <row r="4" spans="1:21" ht="17.100000000000001" customHeight="1" x14ac:dyDescent="0.25">
      <c r="A4" s="73" t="s">
        <v>3</v>
      </c>
      <c r="B4" s="73"/>
      <c r="C4" s="73"/>
      <c r="D4" s="73"/>
      <c r="E4" s="73"/>
      <c r="F4" s="73"/>
      <c r="G4" s="73"/>
      <c r="H4" s="73"/>
      <c r="I4" s="73"/>
      <c r="J4" s="73"/>
      <c r="K4" s="73"/>
      <c r="L4" s="73"/>
      <c r="M4" s="73"/>
      <c r="N4" s="73"/>
      <c r="O4" s="73"/>
      <c r="P4" s="73"/>
      <c r="Q4" s="73"/>
      <c r="R4" s="73"/>
      <c r="S4" s="73"/>
      <c r="T4" s="73"/>
    </row>
    <row r="5" spans="1:21" ht="24.75" customHeight="1" x14ac:dyDescent="0.25">
      <c r="A5" s="2" t="s">
        <v>4</v>
      </c>
      <c r="B5" s="3" t="s">
        <v>5</v>
      </c>
      <c r="C5" s="4" t="s">
        <v>6</v>
      </c>
      <c r="D5" s="5" t="s">
        <v>7</v>
      </c>
      <c r="E5" s="5" t="s">
        <v>8</v>
      </c>
      <c r="F5" s="6" t="s">
        <v>9</v>
      </c>
      <c r="G5" s="5" t="s">
        <v>10</v>
      </c>
      <c r="H5" s="5" t="s">
        <v>11</v>
      </c>
      <c r="I5" s="5" t="s">
        <v>12</v>
      </c>
      <c r="J5" s="6" t="s">
        <v>13</v>
      </c>
      <c r="K5" s="5" t="s">
        <v>14</v>
      </c>
      <c r="L5" s="5" t="s">
        <v>15</v>
      </c>
      <c r="M5" s="5" t="s">
        <v>16</v>
      </c>
      <c r="N5" s="7" t="s">
        <v>17</v>
      </c>
      <c r="O5" s="5" t="s">
        <v>18</v>
      </c>
      <c r="P5" s="5" t="s">
        <v>19</v>
      </c>
      <c r="Q5" s="6" t="s">
        <v>20</v>
      </c>
      <c r="R5" s="5" t="s">
        <v>21</v>
      </c>
      <c r="S5" s="5" t="s">
        <v>22</v>
      </c>
      <c r="T5" s="7" t="s">
        <v>23</v>
      </c>
      <c r="U5" s="8"/>
    </row>
    <row r="6" spans="1:21" ht="15.9" hidden="1" customHeight="1" x14ac:dyDescent="0.25">
      <c r="A6" s="9">
        <v>1</v>
      </c>
      <c r="B6" s="10" t="s">
        <v>24</v>
      </c>
      <c r="C6" s="10"/>
      <c r="D6" s="10"/>
      <c r="E6" s="10"/>
      <c r="F6" s="10"/>
      <c r="G6" s="10"/>
      <c r="H6" s="10"/>
      <c r="I6" s="10"/>
      <c r="J6" s="10"/>
      <c r="K6" s="10"/>
      <c r="L6" s="10"/>
      <c r="M6" s="10"/>
      <c r="N6" s="10"/>
      <c r="O6" s="10"/>
      <c r="P6" s="10"/>
      <c r="Q6" s="10"/>
      <c r="R6" s="10"/>
      <c r="S6" s="10"/>
      <c r="T6" s="10"/>
      <c r="U6" s="8"/>
    </row>
    <row r="7" spans="1:21" ht="15.9" hidden="1" customHeight="1" x14ac:dyDescent="0.25">
      <c r="A7" s="9">
        <v>2</v>
      </c>
      <c r="B7" s="11" t="s">
        <v>25</v>
      </c>
      <c r="C7" s="12">
        <f>SUM(D7:T7)</f>
        <v>0</v>
      </c>
      <c r="D7" s="12"/>
      <c r="E7" s="12"/>
      <c r="F7" s="12"/>
      <c r="G7" s="12"/>
      <c r="H7" s="12"/>
      <c r="I7" s="12"/>
      <c r="J7" s="12"/>
      <c r="K7" s="12"/>
      <c r="L7" s="12"/>
      <c r="M7" s="12"/>
      <c r="N7" s="12"/>
      <c r="O7" s="12"/>
      <c r="P7" s="12"/>
      <c r="Q7" s="13"/>
      <c r="R7" s="14"/>
      <c r="S7" s="15"/>
      <c r="T7" s="15"/>
      <c r="U7" s="8"/>
    </row>
    <row r="8" spans="1:21" ht="15.9" hidden="1" customHeight="1" x14ac:dyDescent="0.25">
      <c r="A8" s="9">
        <v>3</v>
      </c>
      <c r="B8" s="11" t="s">
        <v>26</v>
      </c>
      <c r="C8" s="12">
        <f>SUM(D8:T8)</f>
        <v>0</v>
      </c>
      <c r="D8" s="12"/>
      <c r="E8" s="12"/>
      <c r="F8" s="12"/>
      <c r="G8" s="12"/>
      <c r="H8" s="12"/>
      <c r="I8" s="12"/>
      <c r="J8" s="12"/>
      <c r="K8" s="12"/>
      <c r="L8" s="12"/>
      <c r="M8" s="12"/>
      <c r="N8" s="12"/>
      <c r="O8" s="12"/>
      <c r="P8" s="12"/>
      <c r="Q8" s="13"/>
      <c r="R8" s="14"/>
      <c r="S8" s="12"/>
      <c r="T8" s="12"/>
      <c r="U8" s="8"/>
    </row>
    <row r="9" spans="1:21" ht="15.9" hidden="1" customHeight="1" x14ac:dyDescent="0.25">
      <c r="A9" s="9">
        <v>4</v>
      </c>
      <c r="B9" s="11" t="s">
        <v>27</v>
      </c>
      <c r="C9" s="12">
        <f>SUM(D9:T9)</f>
        <v>0</v>
      </c>
      <c r="D9" s="12"/>
      <c r="E9" s="12"/>
      <c r="F9" s="12"/>
      <c r="G9" s="12"/>
      <c r="H9" s="12"/>
      <c r="I9" s="12"/>
      <c r="J9" s="12"/>
      <c r="K9" s="12"/>
      <c r="L9" s="12"/>
      <c r="M9" s="12"/>
      <c r="N9" s="12"/>
      <c r="O9" s="12"/>
      <c r="P9" s="12"/>
      <c r="R9" s="12"/>
      <c r="S9" s="12"/>
      <c r="T9" s="12"/>
      <c r="U9" s="8"/>
    </row>
    <row r="10" spans="1:21" ht="15.9" hidden="1" customHeight="1" x14ac:dyDescent="0.25">
      <c r="A10" s="9">
        <v>5</v>
      </c>
      <c r="B10" s="11" t="s">
        <v>28</v>
      </c>
      <c r="C10" s="12">
        <f>SUM(D10:T10)</f>
        <v>0</v>
      </c>
      <c r="D10" s="12"/>
      <c r="E10" s="12"/>
      <c r="F10" s="12"/>
      <c r="G10" s="12"/>
      <c r="H10" s="12"/>
      <c r="I10" s="12"/>
      <c r="J10" s="12"/>
      <c r="K10" s="12"/>
      <c r="L10" s="12"/>
      <c r="M10" s="12"/>
      <c r="N10" s="12"/>
      <c r="O10" s="12"/>
      <c r="P10" s="12"/>
      <c r="Q10" s="13"/>
      <c r="R10" s="12"/>
      <c r="S10" s="12"/>
      <c r="T10" s="12"/>
      <c r="U10" s="8"/>
    </row>
    <row r="11" spans="1:21" ht="15.9" customHeight="1" thickBot="1" x14ac:dyDescent="0.3">
      <c r="A11" s="9">
        <v>6</v>
      </c>
      <c r="B11" s="17" t="s">
        <v>29</v>
      </c>
      <c r="C11" s="18">
        <f>SUM(D11:T11)</f>
        <v>194923007.45000002</v>
      </c>
      <c r="D11" s="18">
        <v>1673107.97</v>
      </c>
      <c r="E11" s="18">
        <v>5996916.0000000009</v>
      </c>
      <c r="F11" s="18">
        <v>9112944.5500000026</v>
      </c>
      <c r="G11" s="18">
        <v>7008735.3999999994</v>
      </c>
      <c r="H11" s="18">
        <v>11224319.690000005</v>
      </c>
      <c r="I11" s="18">
        <v>3582690.8400000003</v>
      </c>
      <c r="J11" s="18">
        <v>1744094.8199999996</v>
      </c>
      <c r="K11" s="18">
        <v>1511636.79</v>
      </c>
      <c r="L11" s="18">
        <v>6722160.6200000038</v>
      </c>
      <c r="M11" s="18">
        <v>4830806.1999999965</v>
      </c>
      <c r="N11" s="18">
        <v>80968356.480000019</v>
      </c>
      <c r="O11" s="18">
        <v>27671174.009999994</v>
      </c>
      <c r="P11" s="18">
        <v>4394945.6800000006</v>
      </c>
      <c r="Q11" s="18">
        <v>18161766.000000004</v>
      </c>
      <c r="R11" s="18">
        <v>394721.71999999986</v>
      </c>
      <c r="S11" s="18">
        <v>8047330.5300000012</v>
      </c>
      <c r="T11" s="18">
        <v>1877300.1500000001</v>
      </c>
      <c r="U11" s="8"/>
    </row>
    <row r="12" spans="1:21" ht="15.9" customHeight="1" thickTop="1" x14ac:dyDescent="0.25">
      <c r="A12" s="9">
        <v>7</v>
      </c>
      <c r="B12" s="19" t="s">
        <v>30</v>
      </c>
      <c r="C12" s="20">
        <f t="shared" ref="C12:T12" si="0">C11</f>
        <v>194923007.45000002</v>
      </c>
      <c r="D12" s="20">
        <f t="shared" si="0"/>
        <v>1673107.97</v>
      </c>
      <c r="E12" s="20">
        <f t="shared" si="0"/>
        <v>5996916.0000000009</v>
      </c>
      <c r="F12" s="20">
        <f t="shared" si="0"/>
        <v>9112944.5500000026</v>
      </c>
      <c r="G12" s="20">
        <f t="shared" si="0"/>
        <v>7008735.3999999994</v>
      </c>
      <c r="H12" s="20">
        <f t="shared" si="0"/>
        <v>11224319.690000005</v>
      </c>
      <c r="I12" s="20">
        <f t="shared" si="0"/>
        <v>3582690.8400000003</v>
      </c>
      <c r="J12" s="20">
        <f t="shared" si="0"/>
        <v>1744094.8199999996</v>
      </c>
      <c r="K12" s="20">
        <f>K11</f>
        <v>1511636.79</v>
      </c>
      <c r="L12" s="20">
        <f t="shared" si="0"/>
        <v>6722160.6200000038</v>
      </c>
      <c r="M12" s="20">
        <f t="shared" si="0"/>
        <v>4830806.1999999965</v>
      </c>
      <c r="N12" s="20">
        <f t="shared" si="0"/>
        <v>80968356.480000019</v>
      </c>
      <c r="O12" s="20">
        <f t="shared" si="0"/>
        <v>27671174.009999994</v>
      </c>
      <c r="P12" s="20">
        <f t="shared" si="0"/>
        <v>4394945.6800000006</v>
      </c>
      <c r="Q12" s="20">
        <f t="shared" si="0"/>
        <v>18161766.000000004</v>
      </c>
      <c r="R12" s="20">
        <f t="shared" si="0"/>
        <v>394721.71999999986</v>
      </c>
      <c r="S12" s="20">
        <f t="shared" si="0"/>
        <v>8047330.5300000012</v>
      </c>
      <c r="T12" s="20">
        <f t="shared" si="0"/>
        <v>1877300.1500000001</v>
      </c>
      <c r="U12" s="8"/>
    </row>
    <row r="13" spans="1:21" ht="21" customHeight="1" x14ac:dyDescent="0.25">
      <c r="A13" s="9">
        <v>8</v>
      </c>
      <c r="B13" s="21" t="s">
        <v>31</v>
      </c>
      <c r="C13" s="21"/>
      <c r="D13" s="21"/>
      <c r="E13" s="21"/>
      <c r="F13" s="21"/>
      <c r="G13" s="21"/>
      <c r="H13" s="21"/>
      <c r="I13" s="21"/>
      <c r="J13" s="21"/>
      <c r="K13" s="21"/>
      <c r="L13" s="22"/>
      <c r="M13" s="22"/>
      <c r="N13" s="22"/>
      <c r="O13" s="22"/>
      <c r="P13" s="22"/>
      <c r="Q13" s="22"/>
      <c r="R13" s="22"/>
      <c r="S13" s="22"/>
      <c r="T13" s="22"/>
      <c r="U13" s="8"/>
    </row>
    <row r="14" spans="1:21" ht="15.9" customHeight="1" x14ac:dyDescent="0.25">
      <c r="A14" s="9">
        <v>9</v>
      </c>
      <c r="B14" s="23" t="s">
        <v>32</v>
      </c>
      <c r="C14" s="23"/>
      <c r="D14" s="23"/>
      <c r="E14" s="23"/>
      <c r="F14" s="23"/>
      <c r="G14" s="23"/>
      <c r="H14" s="23"/>
      <c r="I14" s="23"/>
      <c r="J14" s="23"/>
      <c r="K14" s="23"/>
      <c r="L14" s="24"/>
      <c r="M14" s="24"/>
      <c r="N14" s="24"/>
      <c r="O14" s="24"/>
      <c r="P14" s="24"/>
      <c r="Q14" s="24"/>
      <c r="R14" s="24"/>
      <c r="S14" s="24"/>
      <c r="T14" s="24"/>
      <c r="U14" s="8"/>
    </row>
    <row r="15" spans="1:21" ht="15.9" customHeight="1" x14ac:dyDescent="0.25">
      <c r="A15" s="9">
        <v>10</v>
      </c>
      <c r="B15" s="25" t="s">
        <v>33</v>
      </c>
      <c r="C15" s="26">
        <f>SUM(D15:T15)</f>
        <v>555714.41</v>
      </c>
      <c r="D15" s="26">
        <v>12561.720000000001</v>
      </c>
      <c r="E15" s="26">
        <v>71045.049999999988</v>
      </c>
      <c r="F15" s="26">
        <v>10778.26</v>
      </c>
      <c r="G15" s="26">
        <v>18166.629999999997</v>
      </c>
      <c r="H15" s="26">
        <v>11965.509999999998</v>
      </c>
      <c r="I15" s="26">
        <v>16438.55</v>
      </c>
      <c r="J15" s="26">
        <v>23462.89</v>
      </c>
      <c r="K15" s="26">
        <v>8202.39</v>
      </c>
      <c r="L15" s="26">
        <v>56140.549999999996</v>
      </c>
      <c r="M15" s="26">
        <v>9311.119999999999</v>
      </c>
      <c r="N15" s="26">
        <v>196702.02999999997</v>
      </c>
      <c r="O15" s="26">
        <v>46844.08</v>
      </c>
      <c r="P15" s="26">
        <v>16722.289999999997</v>
      </c>
      <c r="Q15" s="27">
        <v>17308.14</v>
      </c>
      <c r="R15" s="28">
        <v>7732.32</v>
      </c>
      <c r="S15" s="26">
        <v>15519.720000000001</v>
      </c>
      <c r="T15" s="26">
        <v>16813.16</v>
      </c>
      <c r="U15" s="8"/>
    </row>
    <row r="16" spans="1:21" ht="15.9" customHeight="1" x14ac:dyDescent="0.25">
      <c r="A16" s="9">
        <v>11</v>
      </c>
      <c r="B16" s="25" t="s">
        <v>34</v>
      </c>
      <c r="C16" s="26">
        <f>SUM(D16:T16)</f>
        <v>2610378</v>
      </c>
      <c r="D16" s="26">
        <v>22525</v>
      </c>
      <c r="E16" s="26">
        <v>81078</v>
      </c>
      <c r="F16" s="26">
        <v>118545</v>
      </c>
      <c r="G16" s="26">
        <v>91419</v>
      </c>
      <c r="H16" s="26">
        <v>147624</v>
      </c>
      <c r="I16" s="26">
        <v>48250</v>
      </c>
      <c r="J16" s="26">
        <v>22514</v>
      </c>
      <c r="K16" s="26">
        <v>19754</v>
      </c>
      <c r="L16" s="26">
        <v>86362</v>
      </c>
      <c r="M16" s="26">
        <v>65223</v>
      </c>
      <c r="N16" s="26">
        <v>1100133</v>
      </c>
      <c r="O16" s="26">
        <v>375222</v>
      </c>
      <c r="P16" s="26">
        <v>58069</v>
      </c>
      <c r="Q16" s="26">
        <v>242538</v>
      </c>
      <c r="R16" s="26">
        <v>5361</v>
      </c>
      <c r="S16" s="26">
        <v>105901</v>
      </c>
      <c r="T16" s="26">
        <v>19860</v>
      </c>
      <c r="U16" s="8"/>
    </row>
    <row r="17" spans="1:21" ht="26.25" customHeight="1" x14ac:dyDescent="0.25">
      <c r="A17" s="9">
        <v>12</v>
      </c>
      <c r="B17" s="29" t="s">
        <v>35</v>
      </c>
      <c r="C17" s="26">
        <f>SUM(D17:T17)</f>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8"/>
    </row>
    <row r="18" spans="1:21" ht="15.9" customHeight="1" x14ac:dyDescent="0.25">
      <c r="A18" s="9">
        <v>13</v>
      </c>
      <c r="B18" s="30" t="s">
        <v>36</v>
      </c>
      <c r="C18" s="31">
        <f>SUM(D18:T18)</f>
        <v>3166092.4100000006</v>
      </c>
      <c r="D18" s="31">
        <f>SUM(D15:D17)</f>
        <v>35086.720000000001</v>
      </c>
      <c r="E18" s="31">
        <f t="shared" ref="E18:Q18" si="1">SUM(E15:E17)</f>
        <v>152123.04999999999</v>
      </c>
      <c r="F18" s="31">
        <f t="shared" si="1"/>
        <v>129323.26</v>
      </c>
      <c r="G18" s="31">
        <f>SUM(G15:G17)</f>
        <v>109585.63</v>
      </c>
      <c r="H18" s="31">
        <f t="shared" si="1"/>
        <v>159589.51</v>
      </c>
      <c r="I18" s="31">
        <f>SUM(I15:I17)</f>
        <v>64688.55</v>
      </c>
      <c r="J18" s="31">
        <f t="shared" si="1"/>
        <v>45976.89</v>
      </c>
      <c r="K18" s="31">
        <f>SUM(K15:K17)</f>
        <v>27956.39</v>
      </c>
      <c r="L18" s="31">
        <f t="shared" si="1"/>
        <v>142502.54999999999</v>
      </c>
      <c r="M18" s="31">
        <f t="shared" si="1"/>
        <v>74534.12</v>
      </c>
      <c r="N18" s="31">
        <f t="shared" si="1"/>
        <v>1296835.03</v>
      </c>
      <c r="O18" s="31">
        <f t="shared" si="1"/>
        <v>422066.08</v>
      </c>
      <c r="P18" s="31">
        <f>SUM(P15:P17)</f>
        <v>74791.289999999994</v>
      </c>
      <c r="Q18" s="31">
        <f t="shared" si="1"/>
        <v>259846.14</v>
      </c>
      <c r="R18" s="31">
        <f>SUM(R15:R17)</f>
        <v>13093.32</v>
      </c>
      <c r="S18" s="31">
        <f>SUM(S15:S17)</f>
        <v>121420.72</v>
      </c>
      <c r="T18" s="31">
        <f>SUM(T15:T17)</f>
        <v>36673.160000000003</v>
      </c>
      <c r="U18" s="8"/>
    </row>
    <row r="19" spans="1:21" ht="15.9" customHeight="1" x14ac:dyDescent="0.25">
      <c r="A19" s="9">
        <v>14</v>
      </c>
      <c r="B19" s="32" t="s">
        <v>37</v>
      </c>
      <c r="C19" s="32"/>
      <c r="D19" s="32"/>
      <c r="E19" s="32"/>
      <c r="F19" s="32"/>
      <c r="G19" s="32"/>
      <c r="H19" s="32"/>
      <c r="I19" s="32"/>
      <c r="J19" s="32"/>
      <c r="K19" s="32"/>
      <c r="L19" s="33"/>
      <c r="M19" s="33"/>
      <c r="N19" s="33"/>
      <c r="O19" s="33"/>
      <c r="P19" s="33"/>
      <c r="Q19" s="33"/>
      <c r="R19" s="33"/>
      <c r="S19" s="33"/>
      <c r="T19" s="33"/>
      <c r="U19" s="8"/>
    </row>
    <row r="20" spans="1:21" ht="15.9" customHeight="1" x14ac:dyDescent="0.25">
      <c r="A20" s="9">
        <v>15</v>
      </c>
      <c r="B20" s="25" t="s">
        <v>38</v>
      </c>
      <c r="C20" s="26">
        <f>SUM(D20:T20)</f>
        <v>2448920.5099999998</v>
      </c>
      <c r="D20" s="26">
        <v>0</v>
      </c>
      <c r="E20" s="26">
        <v>49023.64</v>
      </c>
      <c r="F20" s="26">
        <v>0</v>
      </c>
      <c r="G20" s="26">
        <v>14393.49</v>
      </c>
      <c r="H20" s="26">
        <v>91047.169999999969</v>
      </c>
      <c r="I20" s="26">
        <v>151419.84</v>
      </c>
      <c r="J20" s="26">
        <v>0</v>
      </c>
      <c r="K20" s="26">
        <v>0</v>
      </c>
      <c r="L20" s="26">
        <v>125230.45999999999</v>
      </c>
      <c r="M20" s="26">
        <v>107313.27000000002</v>
      </c>
      <c r="N20" s="26">
        <v>1773203.56</v>
      </c>
      <c r="O20" s="26">
        <v>0</v>
      </c>
      <c r="P20" s="26">
        <v>123559.67000000001</v>
      </c>
      <c r="Q20" s="26">
        <v>0</v>
      </c>
      <c r="R20" s="28">
        <v>13729.360000000002</v>
      </c>
      <c r="S20" s="26">
        <v>4.9999999999999989E-2</v>
      </c>
      <c r="T20" s="28">
        <v>0</v>
      </c>
      <c r="U20" s="8"/>
    </row>
    <row r="21" spans="1:21" ht="15.9" customHeight="1" x14ac:dyDescent="0.25">
      <c r="A21" s="9">
        <v>16</v>
      </c>
      <c r="B21" s="25" t="s">
        <v>39</v>
      </c>
      <c r="C21" s="26">
        <f>SUM(D21:T21)</f>
        <v>21829337.260000002</v>
      </c>
      <c r="D21" s="26">
        <v>0</v>
      </c>
      <c r="E21" s="26">
        <v>433945.39</v>
      </c>
      <c r="F21" s="26">
        <v>0</v>
      </c>
      <c r="G21" s="26">
        <v>828782.43</v>
      </c>
      <c r="H21" s="26">
        <v>1554562</v>
      </c>
      <c r="I21" s="26">
        <v>126751.60999999996</v>
      </c>
      <c r="J21" s="26">
        <v>58111.450000000004</v>
      </c>
      <c r="K21" s="26">
        <v>293479</v>
      </c>
      <c r="L21" s="26">
        <v>23592.110000000011</v>
      </c>
      <c r="M21" s="26">
        <v>84964.000000000015</v>
      </c>
      <c r="N21" s="26">
        <v>9218286.9800000004</v>
      </c>
      <c r="O21" s="26">
        <v>5772272.4100000001</v>
      </c>
      <c r="P21" s="26">
        <v>121635.34999999999</v>
      </c>
      <c r="Q21" s="26">
        <v>2316978.2000000002</v>
      </c>
      <c r="R21" s="28">
        <v>12985.45</v>
      </c>
      <c r="S21" s="28">
        <v>982990.88</v>
      </c>
      <c r="T21" s="28">
        <v>0</v>
      </c>
      <c r="U21" s="8"/>
    </row>
    <row r="22" spans="1:21" ht="15.9" customHeight="1" x14ac:dyDescent="0.25">
      <c r="A22" s="9">
        <v>17</v>
      </c>
      <c r="B22" s="25" t="s">
        <v>40</v>
      </c>
      <c r="C22" s="26">
        <f t="shared" ref="C22:C35" si="2">SUM(D22:T22)</f>
        <v>1557144.1499999997</v>
      </c>
      <c r="D22" s="26">
        <v>0</v>
      </c>
      <c r="E22" s="26">
        <v>5036.74</v>
      </c>
      <c r="F22" s="26">
        <v>0</v>
      </c>
      <c r="G22" s="26">
        <v>4214.2699999999995</v>
      </c>
      <c r="H22" s="26">
        <v>134468.26999999999</v>
      </c>
      <c r="I22" s="26">
        <v>19.160000000000004</v>
      </c>
      <c r="J22" s="26">
        <v>0</v>
      </c>
      <c r="K22" s="26">
        <v>1591.4600000000003</v>
      </c>
      <c r="L22" s="26">
        <v>2967.2099999999996</v>
      </c>
      <c r="M22" s="26">
        <v>12111.55</v>
      </c>
      <c r="N22" s="26">
        <v>19557.580000000002</v>
      </c>
      <c r="O22" s="26">
        <v>1308710.8299999998</v>
      </c>
      <c r="P22" s="26">
        <v>20886.89</v>
      </c>
      <c r="Q22" s="26">
        <v>39328.080000000002</v>
      </c>
      <c r="R22" s="28">
        <v>2179.63</v>
      </c>
      <c r="S22" s="28">
        <v>4370.57</v>
      </c>
      <c r="T22" s="28">
        <v>1701.9100000000003</v>
      </c>
      <c r="U22" s="8"/>
    </row>
    <row r="23" spans="1:21" ht="15.9" customHeight="1" x14ac:dyDescent="0.25">
      <c r="A23" s="34">
        <v>18</v>
      </c>
      <c r="B23" s="35" t="s">
        <v>41</v>
      </c>
      <c r="C23" s="36">
        <f t="shared" si="2"/>
        <v>1289696.83</v>
      </c>
      <c r="D23" s="36">
        <v>0</v>
      </c>
      <c r="E23" s="36">
        <v>110037.89</v>
      </c>
      <c r="F23" s="36">
        <v>0</v>
      </c>
      <c r="G23" s="36">
        <v>4348.4799999999996</v>
      </c>
      <c r="H23" s="36">
        <v>0</v>
      </c>
      <c r="I23" s="36">
        <v>160620.54999999999</v>
      </c>
      <c r="J23" s="36">
        <v>0</v>
      </c>
      <c r="K23" s="36">
        <v>8751.8700000000008</v>
      </c>
      <c r="L23" s="36">
        <v>30852.620000000003</v>
      </c>
      <c r="M23" s="36">
        <v>98517.85</v>
      </c>
      <c r="N23" s="36">
        <v>685894.83</v>
      </c>
      <c r="O23" s="36">
        <v>1360.08</v>
      </c>
      <c r="P23" s="36">
        <v>119226.25</v>
      </c>
      <c r="Q23" s="36">
        <v>0</v>
      </c>
      <c r="R23" s="37">
        <v>56392.790000000008</v>
      </c>
      <c r="S23" s="37">
        <v>13693.62</v>
      </c>
      <c r="T23" s="37">
        <v>0</v>
      </c>
      <c r="U23" s="8"/>
    </row>
    <row r="24" spans="1:21" ht="15.9" customHeight="1" x14ac:dyDescent="0.25">
      <c r="A24" s="9">
        <v>19</v>
      </c>
      <c r="B24" s="25" t="s">
        <v>42</v>
      </c>
      <c r="C24" s="26">
        <f t="shared" si="2"/>
        <v>1632173.42</v>
      </c>
      <c r="D24" s="26">
        <v>0</v>
      </c>
      <c r="E24" s="26">
        <v>144091.20000000001</v>
      </c>
      <c r="F24" s="26">
        <v>0</v>
      </c>
      <c r="G24" s="26">
        <v>5694.2000000000089</v>
      </c>
      <c r="H24" s="26">
        <v>0</v>
      </c>
      <c r="I24" s="26">
        <v>210327.62000000008</v>
      </c>
      <c r="J24" s="26">
        <v>0</v>
      </c>
      <c r="K24" s="26">
        <v>11460.289999999999</v>
      </c>
      <c r="L24" s="26">
        <v>40400.559999999976</v>
      </c>
      <c r="M24" s="26">
        <v>129006.04999999993</v>
      </c>
      <c r="N24" s="26">
        <v>898157.88999999978</v>
      </c>
      <c r="O24" s="26">
        <v>1780.9800000000002</v>
      </c>
      <c r="P24" s="26">
        <v>156123.07000000007</v>
      </c>
      <c r="Q24" s="26">
        <v>0</v>
      </c>
      <c r="R24" s="28">
        <v>17200.190000000002</v>
      </c>
      <c r="S24" s="28">
        <v>17931.370000000003</v>
      </c>
      <c r="T24" s="28">
        <v>0</v>
      </c>
      <c r="U24" s="8"/>
    </row>
    <row r="25" spans="1:21" ht="15.9" customHeight="1" x14ac:dyDescent="0.25">
      <c r="A25" s="9">
        <v>20</v>
      </c>
      <c r="B25" s="25" t="s">
        <v>43</v>
      </c>
      <c r="C25" s="26">
        <f>SUM(D25:T25)</f>
        <v>17218522.329999998</v>
      </c>
      <c r="D25" s="26">
        <v>0</v>
      </c>
      <c r="E25" s="26">
        <v>263306</v>
      </c>
      <c r="F25" s="26">
        <v>1004866.77</v>
      </c>
      <c r="G25" s="26">
        <v>609910.28</v>
      </c>
      <c r="H25" s="26">
        <v>2807047</v>
      </c>
      <c r="I25" s="26">
        <v>0</v>
      </c>
      <c r="J25" s="26">
        <v>0</v>
      </c>
      <c r="K25" s="26">
        <v>0</v>
      </c>
      <c r="L25" s="26">
        <v>0</v>
      </c>
      <c r="M25" s="26">
        <v>0</v>
      </c>
      <c r="N25" s="26">
        <v>7970191.9000000004</v>
      </c>
      <c r="O25" s="26">
        <v>3495220.3800000004</v>
      </c>
      <c r="P25" s="26">
        <v>0</v>
      </c>
      <c r="Q25" s="26">
        <v>0</v>
      </c>
      <c r="R25" s="28">
        <v>0</v>
      </c>
      <c r="S25" s="28">
        <v>926806</v>
      </c>
      <c r="T25" s="28">
        <v>141174</v>
      </c>
      <c r="U25" s="8"/>
    </row>
    <row r="26" spans="1:21" ht="15.9" customHeight="1" x14ac:dyDescent="0.25">
      <c r="A26" s="9">
        <v>21</v>
      </c>
      <c r="B26" s="25" t="s">
        <v>44</v>
      </c>
      <c r="C26" s="26">
        <f t="shared" si="2"/>
        <v>661631.82999999984</v>
      </c>
      <c r="D26" s="26">
        <v>0</v>
      </c>
      <c r="E26" s="26">
        <v>11895.91</v>
      </c>
      <c r="F26" s="26">
        <v>0</v>
      </c>
      <c r="G26" s="26">
        <v>418370.62</v>
      </c>
      <c r="H26" s="26">
        <v>0</v>
      </c>
      <c r="I26" s="26">
        <v>0</v>
      </c>
      <c r="J26" s="26">
        <v>37576.740000000005</v>
      </c>
      <c r="K26" s="26">
        <v>70337.37</v>
      </c>
      <c r="L26" s="26">
        <v>0</v>
      </c>
      <c r="M26" s="26">
        <v>0</v>
      </c>
      <c r="N26" s="26">
        <v>90872.78</v>
      </c>
      <c r="O26" s="26">
        <v>1441.22</v>
      </c>
      <c r="P26" s="26">
        <v>0</v>
      </c>
      <c r="Q26" s="26">
        <v>0</v>
      </c>
      <c r="R26" s="28">
        <v>0</v>
      </c>
      <c r="S26" s="28">
        <v>31137.19</v>
      </c>
      <c r="T26" s="28">
        <v>0</v>
      </c>
      <c r="U26" s="8"/>
    </row>
    <row r="27" spans="1:21" ht="15.9" customHeight="1" x14ac:dyDescent="0.25">
      <c r="A27" s="34">
        <v>22</v>
      </c>
      <c r="B27" s="35" t="s">
        <v>45</v>
      </c>
      <c r="C27" s="36">
        <f t="shared" si="2"/>
        <v>193135.5</v>
      </c>
      <c r="D27" s="36">
        <v>0</v>
      </c>
      <c r="E27" s="36">
        <v>12737.49</v>
      </c>
      <c r="F27" s="36">
        <v>0</v>
      </c>
      <c r="G27" s="36">
        <v>6090.31</v>
      </c>
      <c r="H27" s="36">
        <v>0</v>
      </c>
      <c r="I27" s="36">
        <v>17138.009999999998</v>
      </c>
      <c r="J27" s="36">
        <v>0</v>
      </c>
      <c r="K27" s="36">
        <v>3638</v>
      </c>
      <c r="L27" s="36">
        <v>3462.11</v>
      </c>
      <c r="M27" s="36">
        <v>23192.46</v>
      </c>
      <c r="N27" s="36">
        <v>101832.7</v>
      </c>
      <c r="O27" s="36">
        <v>0</v>
      </c>
      <c r="P27" s="36">
        <v>21044.720000000001</v>
      </c>
      <c r="Q27" s="36">
        <v>0</v>
      </c>
      <c r="R27" s="37">
        <v>3715.36</v>
      </c>
      <c r="S27" s="37">
        <v>0</v>
      </c>
      <c r="T27" s="37">
        <v>284.33999999999997</v>
      </c>
      <c r="U27" s="8"/>
    </row>
    <row r="28" spans="1:21" ht="15.9" customHeight="1" x14ac:dyDescent="0.25">
      <c r="A28" s="9">
        <v>23</v>
      </c>
      <c r="B28" s="25" t="s">
        <v>46</v>
      </c>
      <c r="C28" s="26">
        <f t="shared" si="2"/>
        <v>213465.54</v>
      </c>
      <c r="D28" s="26">
        <v>0</v>
      </c>
      <c r="E28" s="26">
        <v>14078.280000000004</v>
      </c>
      <c r="F28" s="26">
        <v>0</v>
      </c>
      <c r="G28" s="26">
        <v>6731.39</v>
      </c>
      <c r="H28" s="26">
        <v>0</v>
      </c>
      <c r="I28" s="26">
        <v>18942.010000000006</v>
      </c>
      <c r="J28" s="26">
        <v>0</v>
      </c>
      <c r="K28" s="26">
        <v>4020.9400000000014</v>
      </c>
      <c r="L28" s="26">
        <v>3826.5400000000013</v>
      </c>
      <c r="M28" s="26">
        <v>25633.769999999997</v>
      </c>
      <c r="N28" s="26">
        <v>112551.93999999997</v>
      </c>
      <c r="O28" s="26">
        <v>0</v>
      </c>
      <c r="P28" s="26">
        <v>23259.950000000004</v>
      </c>
      <c r="Q28" s="26">
        <v>0</v>
      </c>
      <c r="R28" s="28">
        <v>4106.4400000000005</v>
      </c>
      <c r="S28" s="28">
        <v>0</v>
      </c>
      <c r="T28" s="28">
        <v>314.28000000000003</v>
      </c>
      <c r="U28" s="8"/>
    </row>
    <row r="29" spans="1:21" ht="15.9" customHeight="1" x14ac:dyDescent="0.25">
      <c r="A29" s="9">
        <v>24</v>
      </c>
      <c r="B29" s="25" t="s">
        <v>47</v>
      </c>
      <c r="C29" s="26">
        <f t="shared" si="2"/>
        <v>2522849.6800000002</v>
      </c>
      <c r="D29" s="26">
        <v>0</v>
      </c>
      <c r="E29" s="26">
        <v>28012</v>
      </c>
      <c r="F29" s="26">
        <v>0</v>
      </c>
      <c r="G29" s="26">
        <v>0</v>
      </c>
      <c r="H29" s="26">
        <v>299253</v>
      </c>
      <c r="I29" s="26">
        <v>0</v>
      </c>
      <c r="J29" s="26">
        <v>0</v>
      </c>
      <c r="K29" s="26">
        <v>0</v>
      </c>
      <c r="L29" s="26">
        <v>120000.58</v>
      </c>
      <c r="M29" s="26">
        <v>0</v>
      </c>
      <c r="N29" s="26">
        <v>1079436.57</v>
      </c>
      <c r="O29" s="26">
        <v>473653.53</v>
      </c>
      <c r="P29" s="26">
        <v>0</v>
      </c>
      <c r="Q29" s="26">
        <v>489247</v>
      </c>
      <c r="R29" s="28">
        <v>0</v>
      </c>
      <c r="S29" s="28">
        <v>33247</v>
      </c>
      <c r="T29" s="28">
        <v>0</v>
      </c>
      <c r="U29" s="8"/>
    </row>
    <row r="30" spans="1:21" ht="15.9" customHeight="1" x14ac:dyDescent="0.25">
      <c r="A30" s="9">
        <v>25</v>
      </c>
      <c r="B30" s="25" t="s">
        <v>48</v>
      </c>
      <c r="C30" s="26">
        <f t="shared" si="2"/>
        <v>213310.89</v>
      </c>
      <c r="D30" s="26">
        <v>0</v>
      </c>
      <c r="E30" s="26">
        <v>1254.04</v>
      </c>
      <c r="F30" s="26">
        <v>0</v>
      </c>
      <c r="G30" s="26">
        <v>150901.99</v>
      </c>
      <c r="H30" s="26">
        <v>0</v>
      </c>
      <c r="I30" s="26">
        <v>0</v>
      </c>
      <c r="J30" s="26">
        <v>7231.97</v>
      </c>
      <c r="K30" s="26">
        <v>26652.639999999999</v>
      </c>
      <c r="L30" s="26">
        <v>0</v>
      </c>
      <c r="M30" s="26">
        <v>0</v>
      </c>
      <c r="N30" s="26">
        <v>14322.330000000002</v>
      </c>
      <c r="O30" s="26">
        <v>0</v>
      </c>
      <c r="P30" s="26">
        <v>0</v>
      </c>
      <c r="Q30" s="26">
        <v>0</v>
      </c>
      <c r="R30" s="28">
        <v>0</v>
      </c>
      <c r="S30" s="28">
        <v>0</v>
      </c>
      <c r="T30" s="28">
        <v>12947.919999999998</v>
      </c>
      <c r="U30" s="8"/>
    </row>
    <row r="31" spans="1:21" ht="15.9" customHeight="1" x14ac:dyDescent="0.25">
      <c r="A31" s="34">
        <v>26</v>
      </c>
      <c r="B31" s="35" t="s">
        <v>49</v>
      </c>
      <c r="C31" s="36">
        <f t="shared" si="2"/>
        <v>22798.339999999997</v>
      </c>
      <c r="D31" s="36">
        <v>0</v>
      </c>
      <c r="E31" s="36">
        <v>1662.57</v>
      </c>
      <c r="F31" s="36">
        <v>0</v>
      </c>
      <c r="G31" s="36">
        <v>381.61</v>
      </c>
      <c r="H31" s="36">
        <v>0</v>
      </c>
      <c r="I31" s="36">
        <v>3056.22</v>
      </c>
      <c r="J31" s="36">
        <v>0</v>
      </c>
      <c r="K31" s="36">
        <v>314.35000000000002</v>
      </c>
      <c r="L31" s="36">
        <v>617.48</v>
      </c>
      <c r="M31" s="36">
        <v>2796.08</v>
      </c>
      <c r="N31" s="36">
        <v>10915.75</v>
      </c>
      <c r="O31" s="36">
        <v>0</v>
      </c>
      <c r="P31" s="36">
        <v>1771.13</v>
      </c>
      <c r="Q31" s="36">
        <v>0</v>
      </c>
      <c r="R31" s="37">
        <v>434.21</v>
      </c>
      <c r="S31" s="37">
        <v>848.94</v>
      </c>
      <c r="T31" s="37">
        <v>0</v>
      </c>
      <c r="U31" s="8"/>
    </row>
    <row r="32" spans="1:21" ht="15.9" customHeight="1" x14ac:dyDescent="0.25">
      <c r="A32" s="9">
        <v>27</v>
      </c>
      <c r="B32" s="25" t="s">
        <v>50</v>
      </c>
      <c r="C32" s="26">
        <f t="shared" si="2"/>
        <v>97192.929999999978</v>
      </c>
      <c r="D32" s="26">
        <v>0</v>
      </c>
      <c r="E32" s="26">
        <v>7087.7900000000009</v>
      </c>
      <c r="F32" s="26">
        <v>0</v>
      </c>
      <c r="G32" s="26">
        <v>1626.87</v>
      </c>
      <c r="H32" s="26">
        <v>0</v>
      </c>
      <c r="I32" s="26">
        <v>13029.160000000002</v>
      </c>
      <c r="J32" s="26">
        <v>0</v>
      </c>
      <c r="K32" s="26">
        <v>1340.1000000000004</v>
      </c>
      <c r="L32" s="26">
        <v>2632.440000000001</v>
      </c>
      <c r="M32" s="26">
        <v>11920.110000000002</v>
      </c>
      <c r="N32" s="26">
        <v>46535.579999999994</v>
      </c>
      <c r="O32" s="26">
        <v>0</v>
      </c>
      <c r="P32" s="26">
        <v>7550.5900000000011</v>
      </c>
      <c r="Q32" s="26">
        <v>0</v>
      </c>
      <c r="R32" s="28">
        <v>1851.1200000000003</v>
      </c>
      <c r="S32" s="28">
        <v>3619.1699999999996</v>
      </c>
      <c r="T32" s="28">
        <v>0</v>
      </c>
      <c r="U32" s="8"/>
    </row>
    <row r="33" spans="1:21" ht="15.9" customHeight="1" x14ac:dyDescent="0.25">
      <c r="A33" s="9">
        <v>28</v>
      </c>
      <c r="B33" s="25" t="s">
        <v>51</v>
      </c>
      <c r="C33" s="26">
        <f t="shared" si="2"/>
        <v>1037942.3799999999</v>
      </c>
      <c r="D33" s="26">
        <v>0</v>
      </c>
      <c r="E33" s="26">
        <v>14680</v>
      </c>
      <c r="F33" s="26">
        <v>0</v>
      </c>
      <c r="G33" s="26">
        <v>0</v>
      </c>
      <c r="H33" s="26">
        <v>128294</v>
      </c>
      <c r="I33" s="26">
        <v>0</v>
      </c>
      <c r="J33" s="26">
        <v>0</v>
      </c>
      <c r="K33" s="26">
        <v>0</v>
      </c>
      <c r="L33" s="26">
        <v>127200.97</v>
      </c>
      <c r="M33" s="26">
        <v>0</v>
      </c>
      <c r="N33" s="26">
        <v>299715</v>
      </c>
      <c r="O33" s="26">
        <v>339085.41</v>
      </c>
      <c r="P33" s="26">
        <v>0</v>
      </c>
      <c r="Q33" s="26">
        <v>122859</v>
      </c>
      <c r="R33" s="28">
        <v>0</v>
      </c>
      <c r="S33" s="28">
        <v>0</v>
      </c>
      <c r="T33" s="28">
        <v>6108</v>
      </c>
      <c r="U33" s="8"/>
    </row>
    <row r="34" spans="1:21" ht="15.9" customHeight="1" x14ac:dyDescent="0.25">
      <c r="A34" s="9">
        <v>29</v>
      </c>
      <c r="B34" s="25" t="s">
        <v>52</v>
      </c>
      <c r="C34" s="26">
        <f>SUM(D34:T34)</f>
        <v>50406.070000000007</v>
      </c>
      <c r="D34" s="26">
        <v>0</v>
      </c>
      <c r="E34" s="26">
        <v>564.95000000000005</v>
      </c>
      <c r="F34" s="26">
        <v>0</v>
      </c>
      <c r="G34" s="26">
        <v>23712.11</v>
      </c>
      <c r="H34" s="26">
        <v>0</v>
      </c>
      <c r="I34" s="26">
        <v>0</v>
      </c>
      <c r="J34" s="26">
        <v>1109.73</v>
      </c>
      <c r="K34" s="26">
        <v>5650.5100000000011</v>
      </c>
      <c r="L34" s="26">
        <v>0</v>
      </c>
      <c r="M34" s="26">
        <v>0</v>
      </c>
      <c r="N34" s="26">
        <v>4666.87</v>
      </c>
      <c r="O34" s="26">
        <v>0</v>
      </c>
      <c r="P34" s="26">
        <v>0</v>
      </c>
      <c r="Q34" s="26">
        <v>0</v>
      </c>
      <c r="R34" s="28">
        <v>0</v>
      </c>
      <c r="S34" s="28">
        <v>14701.900000000001</v>
      </c>
      <c r="T34" s="28">
        <v>0</v>
      </c>
      <c r="U34" s="8"/>
    </row>
    <row r="35" spans="1:21" ht="15.9" customHeight="1" x14ac:dyDescent="0.25">
      <c r="A35" s="34">
        <v>30</v>
      </c>
      <c r="B35" s="35" t="s">
        <v>90</v>
      </c>
      <c r="C35" s="36">
        <f t="shared" si="2"/>
        <v>865885.44000000006</v>
      </c>
      <c r="D35" s="36">
        <v>0</v>
      </c>
      <c r="E35" s="36">
        <v>74456.78</v>
      </c>
      <c r="F35" s="36">
        <v>0</v>
      </c>
      <c r="G35" s="36">
        <v>4980.66</v>
      </c>
      <c r="H35" s="36">
        <v>0</v>
      </c>
      <c r="I35" s="36">
        <v>122342.81999999999</v>
      </c>
      <c r="J35" s="36">
        <v>0</v>
      </c>
      <c r="K35" s="36">
        <v>4796.0999999999995</v>
      </c>
      <c r="L35" s="36">
        <v>19776</v>
      </c>
      <c r="M35" s="36">
        <v>85891.860000000015</v>
      </c>
      <c r="N35" s="36">
        <v>465635.74000000005</v>
      </c>
      <c r="O35" s="36">
        <v>869.24</v>
      </c>
      <c r="P35" s="36">
        <v>67039.38</v>
      </c>
      <c r="Q35" s="36">
        <v>0</v>
      </c>
      <c r="R35" s="37">
        <v>9552</v>
      </c>
      <c r="S35" s="36">
        <v>10396.19</v>
      </c>
      <c r="T35" s="36">
        <v>148.66999999999999</v>
      </c>
      <c r="U35" s="8"/>
    </row>
    <row r="36" spans="1:21" ht="15.9" customHeight="1" x14ac:dyDescent="0.25">
      <c r="A36" s="9">
        <v>31</v>
      </c>
      <c r="B36" s="30" t="s">
        <v>53</v>
      </c>
      <c r="C36" s="31">
        <f>SUM(D36:T36)</f>
        <v>51854413.099999994</v>
      </c>
      <c r="D36" s="31">
        <f>SUM(D20:D35)</f>
        <v>0</v>
      </c>
      <c r="E36" s="31">
        <f>SUM(E20:E35)</f>
        <v>1171870.6700000002</v>
      </c>
      <c r="F36" s="31">
        <f t="shared" ref="F36:P36" si="3">SUM(F20:F35)</f>
        <v>1004866.77</v>
      </c>
      <c r="G36" s="31">
        <f t="shared" si="3"/>
        <v>2080138.7100000002</v>
      </c>
      <c r="H36" s="31">
        <f t="shared" si="3"/>
        <v>5014671.4399999995</v>
      </c>
      <c r="I36" s="31">
        <f t="shared" si="3"/>
        <v>823647</v>
      </c>
      <c r="J36" s="31">
        <f t="shared" si="3"/>
        <v>104029.89</v>
      </c>
      <c r="K36" s="31">
        <f>SUM(K20:K35)</f>
        <v>432032.62999999995</v>
      </c>
      <c r="L36" s="31">
        <f t="shared" si="3"/>
        <v>500559.07999999996</v>
      </c>
      <c r="M36" s="31">
        <f t="shared" si="3"/>
        <v>581347</v>
      </c>
      <c r="N36" s="31">
        <f t="shared" si="3"/>
        <v>22791778</v>
      </c>
      <c r="O36" s="31">
        <f t="shared" si="3"/>
        <v>11394394.080000002</v>
      </c>
      <c r="P36" s="31">
        <f t="shared" si="3"/>
        <v>662097</v>
      </c>
      <c r="Q36" s="31">
        <f>SUM(Q20:Q35)</f>
        <v>2968412.2800000003</v>
      </c>
      <c r="R36" s="31">
        <f>SUM(R20:R35)</f>
        <v>122146.55000000002</v>
      </c>
      <c r="S36" s="31">
        <f>SUM(S20:S35)</f>
        <v>2039742.8799999997</v>
      </c>
      <c r="T36" s="31">
        <f>SUM(T20:T35)</f>
        <v>162679.12000000002</v>
      </c>
      <c r="U36" s="8"/>
    </row>
    <row r="37" spans="1:21" ht="15.9" customHeight="1" thickBot="1" x14ac:dyDescent="0.3">
      <c r="A37" s="9">
        <v>32</v>
      </c>
      <c r="B37" s="38" t="s">
        <v>54</v>
      </c>
      <c r="C37" s="39">
        <f>SUM(D37:T37)</f>
        <v>55020505.510000005</v>
      </c>
      <c r="D37" s="39">
        <f>D18+D36</f>
        <v>35086.720000000001</v>
      </c>
      <c r="E37" s="39">
        <f>E18+E36</f>
        <v>1323993.7200000002</v>
      </c>
      <c r="F37" s="39">
        <f t="shared" ref="F37:P37" si="4">F18+F36</f>
        <v>1134190.03</v>
      </c>
      <c r="G37" s="39">
        <f t="shared" si="4"/>
        <v>2189724.3400000003</v>
      </c>
      <c r="H37" s="39">
        <f t="shared" si="4"/>
        <v>5174260.9499999993</v>
      </c>
      <c r="I37" s="39">
        <f t="shared" si="4"/>
        <v>888335.55</v>
      </c>
      <c r="J37" s="39">
        <f t="shared" si="4"/>
        <v>150006.78</v>
      </c>
      <c r="K37" s="39">
        <f>K18+K36</f>
        <v>459989.01999999996</v>
      </c>
      <c r="L37" s="39">
        <f t="shared" si="4"/>
        <v>643061.62999999989</v>
      </c>
      <c r="M37" s="39">
        <f t="shared" si="4"/>
        <v>655881.12</v>
      </c>
      <c r="N37" s="39">
        <f t="shared" si="4"/>
        <v>24088613.030000001</v>
      </c>
      <c r="O37" s="39">
        <f t="shared" si="4"/>
        <v>11816460.160000002</v>
      </c>
      <c r="P37" s="39">
        <f t="shared" si="4"/>
        <v>736888.29</v>
      </c>
      <c r="Q37" s="39">
        <f>Q18+Q36</f>
        <v>3228258.4200000004</v>
      </c>
      <c r="R37" s="39">
        <f>R18+R36</f>
        <v>135239.87000000002</v>
      </c>
      <c r="S37" s="39">
        <f>S18+S36</f>
        <v>2161163.5999999996</v>
      </c>
      <c r="T37" s="39">
        <f>T18+T36</f>
        <v>199352.28000000003</v>
      </c>
      <c r="U37" s="8"/>
    </row>
    <row r="38" spans="1:21" ht="27.6" customHeight="1" thickTop="1" x14ac:dyDescent="0.25">
      <c r="A38" s="9">
        <v>33</v>
      </c>
      <c r="B38" s="40" t="s">
        <v>55</v>
      </c>
      <c r="C38" s="41">
        <f>SUM(D38:T38)</f>
        <v>139902501.94000003</v>
      </c>
      <c r="D38" s="41">
        <f>D12-D37</f>
        <v>1638021.25</v>
      </c>
      <c r="E38" s="41">
        <f>E12-E37</f>
        <v>4672922.2800000012</v>
      </c>
      <c r="F38" s="41">
        <f>F12-F37</f>
        <v>7978754.5200000023</v>
      </c>
      <c r="G38" s="41">
        <f t="shared" ref="G38:P38" si="5">G12-G37</f>
        <v>4819011.0599999987</v>
      </c>
      <c r="H38" s="41">
        <f t="shared" si="5"/>
        <v>6050058.7400000058</v>
      </c>
      <c r="I38" s="41">
        <f t="shared" si="5"/>
        <v>2694355.29</v>
      </c>
      <c r="J38" s="41">
        <f t="shared" si="5"/>
        <v>1594088.0399999996</v>
      </c>
      <c r="K38" s="41">
        <f>K12-K37</f>
        <v>1051647.77</v>
      </c>
      <c r="L38" s="41">
        <f t="shared" si="5"/>
        <v>6079098.9900000039</v>
      </c>
      <c r="M38" s="41">
        <f t="shared" si="5"/>
        <v>4174925.0799999963</v>
      </c>
      <c r="N38" s="41">
        <f t="shared" si="5"/>
        <v>56879743.450000018</v>
      </c>
      <c r="O38" s="41">
        <f t="shared" si="5"/>
        <v>15854713.849999992</v>
      </c>
      <c r="P38" s="41">
        <f t="shared" si="5"/>
        <v>3658057.3900000006</v>
      </c>
      <c r="Q38" s="41">
        <f>Q12-Q37</f>
        <v>14933507.580000004</v>
      </c>
      <c r="R38" s="41">
        <f>R12-R37</f>
        <v>259481.84999999983</v>
      </c>
      <c r="S38" s="41">
        <f>S12-S37</f>
        <v>5886166.9300000016</v>
      </c>
      <c r="T38" s="41">
        <f>T12-T37</f>
        <v>1677947.87</v>
      </c>
      <c r="U38" s="8"/>
    </row>
    <row r="39" spans="1:21" ht="42.6" customHeight="1" x14ac:dyDescent="0.25">
      <c r="A39" s="9">
        <v>34</v>
      </c>
      <c r="B39" s="69" t="s">
        <v>56</v>
      </c>
      <c r="C39" s="69"/>
      <c r="D39" s="69"/>
      <c r="E39" s="69"/>
      <c r="F39" s="69"/>
      <c r="G39" s="69"/>
      <c r="H39" s="69"/>
      <c r="I39" s="69"/>
      <c r="J39" s="69"/>
      <c r="K39" s="69"/>
      <c r="L39" s="22"/>
      <c r="M39" s="22"/>
      <c r="N39" s="22"/>
      <c r="O39" s="22"/>
      <c r="P39" s="22"/>
      <c r="Q39" s="22"/>
      <c r="R39" s="22"/>
      <c r="S39" s="22"/>
      <c r="T39" s="22"/>
      <c r="U39" s="8"/>
    </row>
    <row r="40" spans="1:21" ht="18" customHeight="1" x14ac:dyDescent="0.25">
      <c r="A40" s="9">
        <v>35</v>
      </c>
      <c r="B40" s="29" t="s">
        <v>57</v>
      </c>
      <c r="C40" s="42">
        <f>SUM(D40:T40)</f>
        <v>81657241</v>
      </c>
      <c r="D40" s="42">
        <v>195045</v>
      </c>
      <c r="E40" s="42">
        <v>1170664</v>
      </c>
      <c r="F40" s="42">
        <v>6843459</v>
      </c>
      <c r="G40" s="42">
        <v>2691160</v>
      </c>
      <c r="H40" s="42">
        <v>1610346</v>
      </c>
      <c r="I40" s="42">
        <v>2172518</v>
      </c>
      <c r="J40" s="42">
        <v>927781</v>
      </c>
      <c r="K40" s="42">
        <v>582057</v>
      </c>
      <c r="L40" s="42">
        <v>4910443</v>
      </c>
      <c r="M40" s="42">
        <v>912724</v>
      </c>
      <c r="N40" s="42">
        <v>22027813</v>
      </c>
      <c r="O40" s="42">
        <v>20968349</v>
      </c>
      <c r="P40" s="42">
        <v>1549616</v>
      </c>
      <c r="Q40" s="42">
        <v>9502621</v>
      </c>
      <c r="R40" s="42">
        <v>496060</v>
      </c>
      <c r="S40" s="42">
        <v>4879713</v>
      </c>
      <c r="T40" s="42">
        <v>216872</v>
      </c>
      <c r="U40" s="8"/>
    </row>
    <row r="41" spans="1:21" ht="15.9" customHeight="1" x14ac:dyDescent="0.25">
      <c r="A41" s="9">
        <v>36</v>
      </c>
      <c r="B41" s="29" t="s">
        <v>58</v>
      </c>
      <c r="C41" s="42">
        <f>SUM(D41:T41)</f>
        <v>3196925</v>
      </c>
      <c r="D41" s="42">
        <v>100504</v>
      </c>
      <c r="E41" s="42">
        <v>125000</v>
      </c>
      <c r="F41" s="42">
        <v>194825</v>
      </c>
      <c r="G41" s="42">
        <v>125000</v>
      </c>
      <c r="H41" s="42">
        <v>73935</v>
      </c>
      <c r="I41" s="42">
        <v>125000</v>
      </c>
      <c r="J41" s="42">
        <v>125000</v>
      </c>
      <c r="K41" s="42">
        <v>119900</v>
      </c>
      <c r="L41" s="42">
        <v>208743</v>
      </c>
      <c r="M41" s="42">
        <v>0</v>
      </c>
      <c r="N41" s="42">
        <v>876948</v>
      </c>
      <c r="O41" s="42">
        <v>430306</v>
      </c>
      <c r="P41" s="42">
        <v>125000</v>
      </c>
      <c r="Q41" s="42">
        <v>227981</v>
      </c>
      <c r="R41" s="42">
        <v>125000</v>
      </c>
      <c r="S41" s="42">
        <v>138783</v>
      </c>
      <c r="T41" s="42">
        <v>75000</v>
      </c>
      <c r="U41" s="8"/>
    </row>
    <row r="42" spans="1:21" ht="15.9" customHeight="1" x14ac:dyDescent="0.25">
      <c r="A42" s="9">
        <v>37</v>
      </c>
      <c r="B42" s="29" t="s">
        <v>59</v>
      </c>
      <c r="C42" s="42">
        <f>SUM(D42:T42)</f>
        <v>-11361020</v>
      </c>
      <c r="D42" s="42">
        <v>-34821</v>
      </c>
      <c r="E42" s="42">
        <v>-25993</v>
      </c>
      <c r="F42" s="42">
        <v>0</v>
      </c>
      <c r="G42" s="42">
        <v>-276292</v>
      </c>
      <c r="H42" s="42">
        <v>-14039</v>
      </c>
      <c r="I42" s="42">
        <v>-33115</v>
      </c>
      <c r="J42" s="42">
        <v>-18077</v>
      </c>
      <c r="K42" s="42">
        <v>-192164</v>
      </c>
      <c r="L42" s="42">
        <v>-316299</v>
      </c>
      <c r="M42" s="42">
        <v>-2431</v>
      </c>
      <c r="N42" s="42">
        <v>-9501323</v>
      </c>
      <c r="O42" s="42">
        <v>-1382</v>
      </c>
      <c r="P42" s="42">
        <v>-2</v>
      </c>
      <c r="Q42" s="42">
        <v>-15957</v>
      </c>
      <c r="R42" s="42">
        <v>0</v>
      </c>
      <c r="S42" s="42">
        <v>-827085</v>
      </c>
      <c r="T42" s="42">
        <v>-102040</v>
      </c>
      <c r="U42" s="8"/>
    </row>
    <row r="43" spans="1:21" ht="17.25" customHeight="1" x14ac:dyDescent="0.25">
      <c r="A43" s="9">
        <v>38</v>
      </c>
      <c r="B43" s="29" t="s">
        <v>60</v>
      </c>
      <c r="C43" s="42"/>
      <c r="D43" s="42"/>
      <c r="E43" s="42"/>
      <c r="F43" s="42"/>
      <c r="G43" s="42"/>
      <c r="H43" s="42"/>
      <c r="I43" s="42"/>
      <c r="J43" s="42"/>
      <c r="K43" s="42"/>
      <c r="L43" s="42"/>
      <c r="M43" s="42"/>
      <c r="N43" s="42"/>
      <c r="O43" s="42"/>
      <c r="P43" s="42"/>
      <c r="Q43" s="42"/>
      <c r="R43" s="42"/>
      <c r="S43" s="42"/>
      <c r="T43" s="42"/>
      <c r="U43" s="8"/>
    </row>
    <row r="44" spans="1:21" ht="16.5" customHeight="1" x14ac:dyDescent="0.25">
      <c r="A44" s="9">
        <v>39</v>
      </c>
      <c r="B44" s="43" t="s">
        <v>61</v>
      </c>
      <c r="C44" s="42">
        <f>SUM(D44:T44)</f>
        <v>0</v>
      </c>
      <c r="D44" s="42"/>
      <c r="E44" s="42"/>
      <c r="F44" s="42"/>
      <c r="G44" s="42"/>
      <c r="H44" s="42"/>
      <c r="I44" s="42"/>
      <c r="J44" s="42"/>
      <c r="K44" s="42"/>
      <c r="L44" s="42"/>
      <c r="M44" s="42"/>
      <c r="N44" s="42"/>
      <c r="O44" s="42"/>
      <c r="P44" s="42"/>
      <c r="Q44" s="42"/>
      <c r="R44" s="42"/>
      <c r="S44" s="42"/>
      <c r="T44" s="42"/>
      <c r="U44" s="8"/>
    </row>
    <row r="45" spans="1:21" ht="18" customHeight="1" x14ac:dyDescent="0.25">
      <c r="A45" s="9">
        <v>40</v>
      </c>
      <c r="B45" s="43" t="s">
        <v>62</v>
      </c>
      <c r="C45" s="42">
        <f>SUM(D45:T45)</f>
        <v>0</v>
      </c>
      <c r="D45" s="42"/>
      <c r="E45" s="42"/>
      <c r="F45" s="42"/>
      <c r="G45" s="42"/>
      <c r="H45" s="42"/>
      <c r="I45" s="42"/>
      <c r="J45" s="42"/>
      <c r="K45" s="42"/>
      <c r="L45" s="42"/>
      <c r="M45" s="42"/>
      <c r="N45" s="42"/>
      <c r="O45" s="42"/>
      <c r="P45" s="42"/>
      <c r="Q45" s="42"/>
      <c r="R45" s="42"/>
      <c r="S45" s="42"/>
      <c r="T45" s="42"/>
      <c r="U45" s="8"/>
    </row>
    <row r="46" spans="1:21" ht="18" customHeight="1" x14ac:dyDescent="0.25">
      <c r="A46" s="9">
        <v>41</v>
      </c>
      <c r="B46" s="44" t="s">
        <v>63</v>
      </c>
      <c r="C46" s="45">
        <f>SUM(D46:T46)</f>
        <v>73493146</v>
      </c>
      <c r="D46" s="45">
        <f>SUM(D40:D45)</f>
        <v>260728</v>
      </c>
      <c r="E46" s="45">
        <f>SUM(E40:E45)</f>
        <v>1269671</v>
      </c>
      <c r="F46" s="45">
        <f t="shared" ref="F46:Q46" si="6">SUM(F40:F45)</f>
        <v>7038284</v>
      </c>
      <c r="G46" s="45">
        <f t="shared" si="6"/>
        <v>2539868</v>
      </c>
      <c r="H46" s="45">
        <f t="shared" si="6"/>
        <v>1670242</v>
      </c>
      <c r="I46" s="45">
        <f t="shared" si="6"/>
        <v>2264403</v>
      </c>
      <c r="J46" s="45">
        <f t="shared" si="6"/>
        <v>1034704</v>
      </c>
      <c r="K46" s="45">
        <f>SUM(K40:K45)</f>
        <v>509793</v>
      </c>
      <c r="L46" s="45">
        <f>SUM(L40:L45)</f>
        <v>4802887</v>
      </c>
      <c r="M46" s="45">
        <f t="shared" si="6"/>
        <v>910293</v>
      </c>
      <c r="N46" s="45">
        <f t="shared" si="6"/>
        <v>13403438</v>
      </c>
      <c r="O46" s="45">
        <f t="shared" si="6"/>
        <v>21397273</v>
      </c>
      <c r="P46" s="45">
        <f>SUM(P40:P45)</f>
        <v>1674614</v>
      </c>
      <c r="Q46" s="45">
        <f t="shared" si="6"/>
        <v>9714645</v>
      </c>
      <c r="R46" s="45">
        <f>SUM(R40:R45)</f>
        <v>621060</v>
      </c>
      <c r="S46" s="45">
        <f>SUM(S40:S45)</f>
        <v>4191411</v>
      </c>
      <c r="T46" s="45">
        <f>SUM(T40:T45)</f>
        <v>189832</v>
      </c>
      <c r="U46" s="8"/>
    </row>
    <row r="47" spans="1:21" ht="18.75" customHeight="1" x14ac:dyDescent="0.25">
      <c r="A47" s="9">
        <v>42</v>
      </c>
      <c r="B47" s="23" t="s">
        <v>64</v>
      </c>
      <c r="C47" s="23"/>
      <c r="D47" s="23"/>
      <c r="E47" s="23"/>
      <c r="F47" s="23"/>
      <c r="G47" s="23"/>
      <c r="H47" s="23"/>
      <c r="I47" s="23"/>
      <c r="J47" s="23"/>
      <c r="K47" s="23"/>
      <c r="L47" s="33"/>
      <c r="M47" s="33"/>
      <c r="N47" s="33"/>
      <c r="O47" s="33"/>
      <c r="P47" s="33"/>
      <c r="Q47" s="33"/>
      <c r="R47" s="33"/>
      <c r="S47" s="33"/>
      <c r="T47" s="33"/>
      <c r="U47" s="8"/>
    </row>
    <row r="48" spans="1:21" ht="18" customHeight="1" x14ac:dyDescent="0.25">
      <c r="A48" s="9">
        <v>43</v>
      </c>
      <c r="B48" s="29" t="s">
        <v>57</v>
      </c>
      <c r="C48" s="42">
        <f>SUM(D48:T48)</f>
        <v>64947389.699999996</v>
      </c>
      <c r="D48" s="42">
        <f>195045-34821</f>
        <v>160224</v>
      </c>
      <c r="E48" s="42">
        <f>1170664-25993</f>
        <v>1144671</v>
      </c>
      <c r="F48" s="42">
        <v>6843459</v>
      </c>
      <c r="G48" s="42">
        <f>2691160-276292</f>
        <v>2414868</v>
      </c>
      <c r="H48" s="42">
        <f>1610346-14039</f>
        <v>1596307</v>
      </c>
      <c r="I48" s="42">
        <f>2172518-33115</f>
        <v>2139403</v>
      </c>
      <c r="J48" s="42">
        <f>927781-18077</f>
        <v>909704</v>
      </c>
      <c r="K48" s="42">
        <f>582057-192164</f>
        <v>389893</v>
      </c>
      <c r="L48" s="42">
        <f>4910443-316299</f>
        <v>4594144</v>
      </c>
      <c r="M48" s="42">
        <f>912724-2431</f>
        <v>910293</v>
      </c>
      <c r="N48" s="42">
        <f>22027813-9501323</f>
        <v>12526490</v>
      </c>
      <c r="O48" s="42">
        <f>O38</f>
        <v>15854713.849999992</v>
      </c>
      <c r="P48" s="42">
        <f>1549616-2</f>
        <v>1549614</v>
      </c>
      <c r="Q48" s="42">
        <f>9502621-15957</f>
        <v>9486664</v>
      </c>
      <c r="R48" s="42">
        <f>R38</f>
        <v>259481.84999999983</v>
      </c>
      <c r="S48" s="42">
        <f>4879713-827085</f>
        <v>4052628</v>
      </c>
      <c r="T48" s="42">
        <f>216872-102040</f>
        <v>114832</v>
      </c>
      <c r="U48" s="8"/>
    </row>
    <row r="49" spans="1:21" ht="16.95" customHeight="1" x14ac:dyDescent="0.25">
      <c r="A49" s="9">
        <v>44</v>
      </c>
      <c r="B49" s="29" t="s">
        <v>65</v>
      </c>
      <c r="C49" s="42">
        <f>SUM(D49:T49)</f>
        <v>2641619</v>
      </c>
      <c r="D49" s="16">
        <v>100504</v>
      </c>
      <c r="E49" s="16">
        <v>125000</v>
      </c>
      <c r="F49" s="12">
        <v>194825</v>
      </c>
      <c r="G49" s="16">
        <v>125000</v>
      </c>
      <c r="H49" s="16">
        <v>73935</v>
      </c>
      <c r="I49" s="16">
        <v>125000</v>
      </c>
      <c r="J49" s="16">
        <v>125000</v>
      </c>
      <c r="K49" s="12">
        <v>119900</v>
      </c>
      <c r="L49" s="12">
        <v>208743</v>
      </c>
      <c r="M49" s="16">
        <v>0</v>
      </c>
      <c r="N49" s="16">
        <v>876948</v>
      </c>
      <c r="O49" s="16">
        <v>0</v>
      </c>
      <c r="P49" s="16">
        <v>125000</v>
      </c>
      <c r="Q49" s="42">
        <v>227981</v>
      </c>
      <c r="R49" s="42">
        <v>0</v>
      </c>
      <c r="S49" s="42">
        <v>138783</v>
      </c>
      <c r="T49" s="42">
        <v>75000</v>
      </c>
      <c r="U49" s="8"/>
    </row>
    <row r="50" spans="1:21" ht="18.75" customHeight="1" thickBot="1" x14ac:dyDescent="0.3">
      <c r="A50" s="9">
        <v>45</v>
      </c>
      <c r="B50" s="46" t="s">
        <v>66</v>
      </c>
      <c r="C50" s="47">
        <f>SUM(D50:T50)</f>
        <v>67589008.699999988</v>
      </c>
      <c r="D50" s="47">
        <f>SUM(D48:D49)</f>
        <v>260728</v>
      </c>
      <c r="E50" s="47">
        <f t="shared" ref="E50:Q50" si="7">SUM(E48:E49)</f>
        <v>1269671</v>
      </c>
      <c r="F50" s="47">
        <f>SUM(F48:F49)</f>
        <v>7038284</v>
      </c>
      <c r="G50" s="47">
        <f t="shared" si="7"/>
        <v>2539868</v>
      </c>
      <c r="H50" s="47">
        <f t="shared" si="7"/>
        <v>1670242</v>
      </c>
      <c r="I50" s="47">
        <f t="shared" si="7"/>
        <v>2264403</v>
      </c>
      <c r="J50" s="47">
        <f t="shared" si="7"/>
        <v>1034704</v>
      </c>
      <c r="K50" s="47">
        <f>SUM(K48:K49)</f>
        <v>509793</v>
      </c>
      <c r="L50" s="47">
        <f t="shared" si="7"/>
        <v>4802887</v>
      </c>
      <c r="M50" s="47">
        <f t="shared" si="7"/>
        <v>910293</v>
      </c>
      <c r="N50" s="47">
        <f t="shared" si="7"/>
        <v>13403438</v>
      </c>
      <c r="O50" s="47">
        <f t="shared" si="7"/>
        <v>15854713.849999992</v>
      </c>
      <c r="P50" s="47">
        <f>SUM(P48:P49)</f>
        <v>1674614</v>
      </c>
      <c r="Q50" s="47">
        <f t="shared" si="7"/>
        <v>9714645</v>
      </c>
      <c r="R50" s="47">
        <f>SUM(R48:R49)</f>
        <v>259481.84999999983</v>
      </c>
      <c r="S50" s="47">
        <f>SUM(S48:S49)</f>
        <v>4191411</v>
      </c>
      <c r="T50" s="47">
        <f>SUM(T48:T49)</f>
        <v>189832</v>
      </c>
      <c r="U50" s="8"/>
    </row>
    <row r="51" spans="1:21" ht="31.5" customHeight="1" thickTop="1" x14ac:dyDescent="0.25">
      <c r="A51" s="9">
        <v>46</v>
      </c>
      <c r="B51" s="48" t="s">
        <v>67</v>
      </c>
      <c r="C51" s="49">
        <f>SUM(D51:T51)</f>
        <v>940470</v>
      </c>
      <c r="D51" s="49">
        <f>IF(((D38-D46)-(D50-D50))&lt;0,((D38-D46)-(D38-D50))-(D38-D46),((D38-D46)-(D38-D50)))</f>
        <v>0</v>
      </c>
      <c r="E51" s="49">
        <f t="shared" ref="E51:Q51" si="8">IF(((E38-E46)-(E50-E50))&lt;0,((E38-E46)-(E38-E50))-(E38-E46),((E38-E46)-(E38-E50)))</f>
        <v>0</v>
      </c>
      <c r="F51" s="49">
        <v>940470</v>
      </c>
      <c r="G51" s="49">
        <f>IF(((G38-G46)-(G50-G50))&lt;0,((G38-G46)-(G38-G50))-(G38-G46),((G38-G46)-(G38-G50)))</f>
        <v>0</v>
      </c>
      <c r="H51" s="49">
        <f t="shared" si="8"/>
        <v>0</v>
      </c>
      <c r="I51" s="49">
        <f t="shared" si="8"/>
        <v>0</v>
      </c>
      <c r="J51" s="49">
        <f t="shared" si="8"/>
        <v>0</v>
      </c>
      <c r="K51" s="49">
        <f t="shared" si="8"/>
        <v>0</v>
      </c>
      <c r="L51" s="49">
        <f>IF(((L38-L46)-(L50-L50))&lt;0,((L38-L46)-(L38-L50))-(L38-L46),((L38-L46)-(L38-L50)))</f>
        <v>0</v>
      </c>
      <c r="M51" s="49">
        <f t="shared" si="8"/>
        <v>0</v>
      </c>
      <c r="N51" s="49">
        <f t="shared" si="8"/>
        <v>0</v>
      </c>
      <c r="O51" s="49">
        <f>IF(((O38-O46)-(O50-O50))&lt;0,((O38-O46)-(O38-O50))-(O38-O46),((O38-O46)-(O38-O50)))</f>
        <v>0</v>
      </c>
      <c r="P51" s="49">
        <f>IF(((P38-P46)-(P50-P50))&lt;0,((P38-P46)-(P38-P50))-(P38-P46),((P38-P46)-(P38-P50)))</f>
        <v>0</v>
      </c>
      <c r="Q51" s="49">
        <f t="shared" si="8"/>
        <v>0</v>
      </c>
      <c r="R51" s="49">
        <f>IF(((R38-R46)-(R50-R50))&lt;0,((R38-R46)-(R38-R50))-(R38-R46),((R38-R46)-(R38-R50)))</f>
        <v>0</v>
      </c>
      <c r="S51" s="49">
        <f>IF(((S38-S46)-(S50-S50))&lt;0,((S38-S46)-(S38-S50))-(S38-S46),((S38-S46)-(S38-S50)))</f>
        <v>0</v>
      </c>
      <c r="T51" s="49">
        <f>IF(((T38-T46)-(T50-T50))&lt;0,((T38-T46)-(T38-T50))-(T38-T46),((T38-T46)-(T38-T50)))</f>
        <v>0</v>
      </c>
      <c r="U51" s="8"/>
    </row>
    <row r="52" spans="1:21" ht="27.6" customHeight="1" x14ac:dyDescent="0.25">
      <c r="A52" s="9">
        <v>47</v>
      </c>
      <c r="B52" s="50" t="s">
        <v>68</v>
      </c>
      <c r="C52" s="51">
        <f>SUM(D52:T52)</f>
        <v>71373022.720000029</v>
      </c>
      <c r="D52" s="51">
        <f>D38-D50</f>
        <v>1377293.25</v>
      </c>
      <c r="E52" s="51">
        <f t="shared" ref="E52:T52" si="9">E38-E50</f>
        <v>3403251.2800000012</v>
      </c>
      <c r="F52" s="51">
        <f>7978755.52-7038284-940471.52</f>
        <v>0</v>
      </c>
      <c r="G52" s="51">
        <f t="shared" si="9"/>
        <v>2279143.0599999987</v>
      </c>
      <c r="H52" s="51">
        <f t="shared" si="9"/>
        <v>4379816.7400000058</v>
      </c>
      <c r="I52" s="51">
        <f t="shared" si="9"/>
        <v>429952.29000000004</v>
      </c>
      <c r="J52" s="51">
        <f t="shared" si="9"/>
        <v>559384.03999999957</v>
      </c>
      <c r="K52" s="51">
        <f>K38-K50</f>
        <v>541854.77</v>
      </c>
      <c r="L52" s="51">
        <f>L38-L50</f>
        <v>1276211.9900000039</v>
      </c>
      <c r="M52" s="51">
        <f>M38-M50</f>
        <v>3264632.0799999963</v>
      </c>
      <c r="N52" s="51">
        <f t="shared" si="9"/>
        <v>43476305.450000018</v>
      </c>
      <c r="O52" s="51">
        <f t="shared" si="9"/>
        <v>0</v>
      </c>
      <c r="P52" s="51">
        <f t="shared" si="9"/>
        <v>1983443.3900000006</v>
      </c>
      <c r="Q52" s="51">
        <f t="shared" si="9"/>
        <v>5218862.5800000038</v>
      </c>
      <c r="R52" s="51">
        <f t="shared" si="9"/>
        <v>0</v>
      </c>
      <c r="S52" s="51">
        <f t="shared" si="9"/>
        <v>1694755.9300000016</v>
      </c>
      <c r="T52" s="51">
        <f t="shared" si="9"/>
        <v>1488115.87</v>
      </c>
      <c r="U52" s="8"/>
    </row>
    <row r="53" spans="1:21" ht="26.25" customHeight="1" x14ac:dyDescent="0.25">
      <c r="A53" s="9">
        <v>48</v>
      </c>
      <c r="B53" s="69" t="s">
        <v>69</v>
      </c>
      <c r="C53" s="69"/>
      <c r="D53" s="69"/>
      <c r="E53" s="69"/>
      <c r="F53" s="69"/>
      <c r="G53" s="69"/>
      <c r="H53" s="69"/>
      <c r="I53" s="69"/>
      <c r="J53" s="69"/>
      <c r="K53" s="69"/>
      <c r="L53" s="22"/>
      <c r="M53" s="22"/>
      <c r="N53" s="22"/>
      <c r="O53" s="22"/>
      <c r="P53" s="22"/>
      <c r="Q53" s="22"/>
      <c r="R53" s="22"/>
      <c r="S53" s="22"/>
      <c r="T53" s="22"/>
      <c r="U53" s="8"/>
    </row>
    <row r="54" spans="1:21" ht="17.25" customHeight="1" x14ac:dyDescent="0.25">
      <c r="A54" s="9">
        <v>49</v>
      </c>
      <c r="B54" s="29" t="s">
        <v>70</v>
      </c>
      <c r="C54" s="42">
        <f>SUM(D54:T54)</f>
        <v>0</v>
      </c>
      <c r="D54" s="42"/>
      <c r="E54" s="42"/>
      <c r="F54" s="42"/>
      <c r="G54" s="42"/>
      <c r="H54" s="42"/>
      <c r="I54" s="42"/>
      <c r="J54" s="42"/>
      <c r="K54" s="42"/>
      <c r="L54" s="42"/>
      <c r="M54" s="42"/>
      <c r="N54" s="42"/>
      <c r="O54" s="42"/>
      <c r="P54" s="42"/>
      <c r="Q54" s="42"/>
      <c r="R54" s="42"/>
      <c r="S54" s="42"/>
      <c r="T54" s="42"/>
      <c r="U54" s="8"/>
    </row>
    <row r="55" spans="1:21" ht="16.5" customHeight="1" x14ac:dyDescent="0.25">
      <c r="A55" s="9">
        <v>50</v>
      </c>
      <c r="B55" s="29" t="s">
        <v>71</v>
      </c>
      <c r="C55" s="42">
        <f>SUM(D55:T55)</f>
        <v>0</v>
      </c>
      <c r="D55" s="42"/>
      <c r="E55" s="42"/>
      <c r="F55" s="42"/>
      <c r="G55" s="42"/>
      <c r="H55" s="42"/>
      <c r="I55" s="42"/>
      <c r="J55" s="42"/>
      <c r="K55" s="42"/>
      <c r="L55" s="42"/>
      <c r="M55" s="42"/>
      <c r="N55" s="42"/>
      <c r="O55" s="42"/>
      <c r="P55" s="42"/>
      <c r="Q55" s="42"/>
      <c r="R55" s="42"/>
      <c r="S55" s="42"/>
      <c r="T55" s="42"/>
      <c r="U55" s="8"/>
    </row>
    <row r="56" spans="1:21" ht="17.25" customHeight="1" x14ac:dyDescent="0.25">
      <c r="A56" s="9">
        <v>51</v>
      </c>
      <c r="B56" s="44" t="s">
        <v>72</v>
      </c>
      <c r="C56" s="52">
        <f>SUM(D56:T56)</f>
        <v>0</v>
      </c>
      <c r="D56" s="52">
        <f>SUM(D54:D55)</f>
        <v>0</v>
      </c>
      <c r="E56" s="52">
        <f t="shared" ref="E56:Q56" si="10">SUM(E54:E55)</f>
        <v>0</v>
      </c>
      <c r="F56" s="52">
        <f t="shared" si="10"/>
        <v>0</v>
      </c>
      <c r="G56" s="52">
        <f t="shared" si="10"/>
        <v>0</v>
      </c>
      <c r="H56" s="52">
        <f t="shared" si="10"/>
        <v>0</v>
      </c>
      <c r="I56" s="52">
        <f t="shared" si="10"/>
        <v>0</v>
      </c>
      <c r="J56" s="52">
        <f t="shared" si="10"/>
        <v>0</v>
      </c>
      <c r="K56" s="52">
        <f t="shared" si="10"/>
        <v>0</v>
      </c>
      <c r="L56" s="52">
        <f>SUM(L54:L55)</f>
        <v>0</v>
      </c>
      <c r="M56" s="52">
        <f t="shared" si="10"/>
        <v>0</v>
      </c>
      <c r="N56" s="52">
        <f t="shared" si="10"/>
        <v>0</v>
      </c>
      <c r="O56" s="52">
        <f t="shared" si="10"/>
        <v>0</v>
      </c>
      <c r="P56" s="52">
        <f>SUM(P54:P55)</f>
        <v>0</v>
      </c>
      <c r="Q56" s="52">
        <f t="shared" si="10"/>
        <v>0</v>
      </c>
      <c r="R56" s="52">
        <f>SUM(R54:R55)</f>
        <v>0</v>
      </c>
      <c r="S56" s="52">
        <f>SUM(S54:S55)</f>
        <v>0</v>
      </c>
      <c r="T56" s="52">
        <f>SUM(T54:T55)</f>
        <v>0</v>
      </c>
      <c r="U56" s="8"/>
    </row>
    <row r="57" spans="1:21" ht="27.75" customHeight="1" x14ac:dyDescent="0.25">
      <c r="A57" s="9">
        <v>52</v>
      </c>
      <c r="B57" s="50" t="s">
        <v>73</v>
      </c>
      <c r="C57" s="51">
        <f>SUM(D57:T57)</f>
        <v>71373022.720000029</v>
      </c>
      <c r="D57" s="51">
        <f>D52+D56</f>
        <v>1377293.25</v>
      </c>
      <c r="E57" s="51">
        <f>E52+E56</f>
        <v>3403251.2800000012</v>
      </c>
      <c r="F57" s="51">
        <f>F52+F56</f>
        <v>0</v>
      </c>
      <c r="G57" s="51">
        <f t="shared" ref="G57:Q57" si="11">G52+G56</f>
        <v>2279143.0599999987</v>
      </c>
      <c r="H57" s="51">
        <f t="shared" si="11"/>
        <v>4379816.7400000058</v>
      </c>
      <c r="I57" s="51">
        <f t="shared" si="11"/>
        <v>429952.29000000004</v>
      </c>
      <c r="J57" s="51">
        <f t="shared" si="11"/>
        <v>559384.03999999957</v>
      </c>
      <c r="K57" s="51">
        <f t="shared" si="11"/>
        <v>541854.77</v>
      </c>
      <c r="L57" s="51">
        <f>L52+L56</f>
        <v>1276211.9900000039</v>
      </c>
      <c r="M57" s="51">
        <f t="shared" si="11"/>
        <v>3264632.0799999963</v>
      </c>
      <c r="N57" s="51">
        <f t="shared" si="11"/>
        <v>43476305.450000018</v>
      </c>
      <c r="O57" s="51">
        <f>O52+O56</f>
        <v>0</v>
      </c>
      <c r="P57" s="51">
        <f>P52+P56</f>
        <v>1983443.3900000006</v>
      </c>
      <c r="Q57" s="51">
        <f t="shared" si="11"/>
        <v>5218862.5800000038</v>
      </c>
      <c r="R57" s="51">
        <f>R52+R56</f>
        <v>0</v>
      </c>
      <c r="S57" s="51">
        <f>S52+S56</f>
        <v>1694755.9300000016</v>
      </c>
      <c r="T57" s="51">
        <f>T52+T56</f>
        <v>1488115.87</v>
      </c>
      <c r="U57" s="8"/>
    </row>
    <row r="58" spans="1:21" ht="29.25" customHeight="1" x14ac:dyDescent="0.25">
      <c r="A58" s="9">
        <v>53</v>
      </c>
      <c r="B58" s="69" t="s">
        <v>74</v>
      </c>
      <c r="C58" s="69"/>
      <c r="D58" s="69"/>
      <c r="E58" s="69"/>
      <c r="F58" s="69"/>
      <c r="G58" s="69"/>
      <c r="H58" s="69"/>
      <c r="I58" s="69"/>
      <c r="J58" s="69"/>
      <c r="K58" s="69"/>
      <c r="L58" s="22"/>
      <c r="M58" s="22"/>
      <c r="N58" s="22"/>
      <c r="O58" s="22"/>
      <c r="P58" s="22"/>
      <c r="Q58" s="22"/>
      <c r="R58" s="22"/>
      <c r="S58" s="22"/>
      <c r="T58" s="22"/>
      <c r="U58" s="8"/>
    </row>
    <row r="59" spans="1:21" ht="15.9" customHeight="1" x14ac:dyDescent="0.25">
      <c r="A59" s="9">
        <v>54</v>
      </c>
      <c r="B59" s="53" t="s">
        <v>75</v>
      </c>
      <c r="C59" s="26">
        <f t="shared" ref="C59:C70" si="12">SUM(D59:T59)</f>
        <v>12895911.079999998</v>
      </c>
      <c r="D59" s="26">
        <v>266773.31</v>
      </c>
      <c r="E59" s="26">
        <v>506139.77</v>
      </c>
      <c r="F59" s="26">
        <v>0</v>
      </c>
      <c r="G59" s="26">
        <v>255146.21</v>
      </c>
      <c r="H59" s="26">
        <v>523384.93</v>
      </c>
      <c r="I59" s="26">
        <v>89379.4</v>
      </c>
      <c r="J59" s="26">
        <v>62497.59</v>
      </c>
      <c r="K59" s="26">
        <v>91032.18</v>
      </c>
      <c r="L59" s="26">
        <v>232473.07</v>
      </c>
      <c r="M59" s="26">
        <v>646768.81999999995</v>
      </c>
      <c r="N59" s="26">
        <v>8313530.4100000001</v>
      </c>
      <c r="O59" s="54">
        <v>0</v>
      </c>
      <c r="P59" s="26">
        <v>402680.85</v>
      </c>
      <c r="Q59" s="26">
        <v>1168909.6000000001</v>
      </c>
      <c r="R59" s="26">
        <v>0</v>
      </c>
      <c r="S59" s="26">
        <v>244845.02</v>
      </c>
      <c r="T59" s="26">
        <v>92349.92</v>
      </c>
      <c r="U59" s="8"/>
    </row>
    <row r="60" spans="1:21" ht="15.9" customHeight="1" x14ac:dyDescent="0.25">
      <c r="A60" s="9">
        <v>55</v>
      </c>
      <c r="B60" s="53" t="s">
        <v>76</v>
      </c>
      <c r="C60" s="26">
        <f t="shared" si="12"/>
        <v>6616454.8800000008</v>
      </c>
      <c r="D60" s="26">
        <v>217564.98</v>
      </c>
      <c r="E60" s="26">
        <v>520270.24</v>
      </c>
      <c r="F60" s="26">
        <v>0</v>
      </c>
      <c r="G60" s="26">
        <v>178236.02</v>
      </c>
      <c r="H60" s="26">
        <v>208763.77</v>
      </c>
      <c r="I60" s="26">
        <v>62216.95</v>
      </c>
      <c r="J60" s="26">
        <v>89794.11</v>
      </c>
      <c r="K60" s="26">
        <v>616.03</v>
      </c>
      <c r="L60" s="26">
        <v>193642.97</v>
      </c>
      <c r="M60" s="26">
        <v>452679.99</v>
      </c>
      <c r="N60" s="26">
        <v>3416642.96</v>
      </c>
      <c r="O60" s="54">
        <v>0</v>
      </c>
      <c r="P60" s="26">
        <v>317206.28000000003</v>
      </c>
      <c r="Q60" s="26">
        <v>470322.69</v>
      </c>
      <c r="R60" s="26">
        <v>0</v>
      </c>
      <c r="S60" s="26">
        <v>284633.94</v>
      </c>
      <c r="T60" s="26">
        <v>203863.94999999998</v>
      </c>
      <c r="U60" s="8"/>
    </row>
    <row r="61" spans="1:21" ht="15.9" customHeight="1" x14ac:dyDescent="0.25">
      <c r="A61" s="9">
        <v>56</v>
      </c>
      <c r="B61" s="53" t="s">
        <v>77</v>
      </c>
      <c r="C61" s="26">
        <f t="shared" si="12"/>
        <v>929215.20000000007</v>
      </c>
      <c r="D61" s="26">
        <v>50597.06</v>
      </c>
      <c r="E61" s="26">
        <v>20988.27</v>
      </c>
      <c r="F61" s="26">
        <v>0</v>
      </c>
      <c r="G61" s="26">
        <v>79275.490000000005</v>
      </c>
      <c r="H61" s="26">
        <v>156164.4</v>
      </c>
      <c r="I61" s="26">
        <v>9.3699999999999992</v>
      </c>
      <c r="J61" s="26">
        <v>10533.57</v>
      </c>
      <c r="K61" s="26">
        <v>11915.07</v>
      </c>
      <c r="L61" s="26">
        <v>5090.21</v>
      </c>
      <c r="M61" s="26">
        <v>66585.25</v>
      </c>
      <c r="N61" s="26">
        <v>73475.650000000009</v>
      </c>
      <c r="O61" s="54">
        <v>0</v>
      </c>
      <c r="P61" s="26">
        <v>62450.11</v>
      </c>
      <c r="Q61" s="26">
        <v>165056.35</v>
      </c>
      <c r="R61" s="26">
        <v>0</v>
      </c>
      <c r="S61" s="26">
        <v>46690.16</v>
      </c>
      <c r="T61" s="26">
        <v>180384.24000000002</v>
      </c>
      <c r="U61" s="8"/>
    </row>
    <row r="62" spans="1:21" ht="15.9" customHeight="1" x14ac:dyDescent="0.25">
      <c r="A62" s="9">
        <v>57</v>
      </c>
      <c r="B62" s="53" t="s">
        <v>78</v>
      </c>
      <c r="C62" s="26">
        <f t="shared" si="12"/>
        <v>33924693.439999998</v>
      </c>
      <c r="D62" s="26">
        <v>469980.62</v>
      </c>
      <c r="E62" s="26">
        <v>1617905.52</v>
      </c>
      <c r="F62" s="26">
        <v>0</v>
      </c>
      <c r="G62" s="26">
        <v>1179768.06</v>
      </c>
      <c r="H62" s="26">
        <v>2391363.06</v>
      </c>
      <c r="I62" s="26">
        <v>187268.27000000002</v>
      </c>
      <c r="J62" s="26">
        <v>265108.70999999996</v>
      </c>
      <c r="K62" s="26">
        <v>303279.44999999995</v>
      </c>
      <c r="L62" s="26">
        <v>600057.41</v>
      </c>
      <c r="M62" s="26">
        <v>1251819.55</v>
      </c>
      <c r="N62" s="26">
        <v>21185954.990000002</v>
      </c>
      <c r="O62" s="54">
        <v>0</v>
      </c>
      <c r="P62" s="26">
        <v>834187.02</v>
      </c>
      <c r="Q62" s="26">
        <v>2260082.89</v>
      </c>
      <c r="R62" s="26">
        <v>0</v>
      </c>
      <c r="S62" s="26">
        <v>711167.27</v>
      </c>
      <c r="T62" s="26">
        <v>666750.62</v>
      </c>
      <c r="U62" s="8"/>
    </row>
    <row r="63" spans="1:21" ht="15.9" customHeight="1" x14ac:dyDescent="0.25">
      <c r="A63" s="9">
        <v>58</v>
      </c>
      <c r="B63" s="53" t="s">
        <v>79</v>
      </c>
      <c r="C63" s="26">
        <f t="shared" si="12"/>
        <v>5092039.1400000006</v>
      </c>
      <c r="D63" s="26">
        <v>129112.39</v>
      </c>
      <c r="E63" s="26">
        <v>170814.93</v>
      </c>
      <c r="F63" s="26">
        <v>0</v>
      </c>
      <c r="G63" s="26">
        <v>232941.39</v>
      </c>
      <c r="H63" s="26">
        <v>311655.3</v>
      </c>
      <c r="I63" s="26">
        <v>18214.45</v>
      </c>
      <c r="J63" s="26">
        <v>51006.39</v>
      </c>
      <c r="K63" s="26">
        <v>57413.75</v>
      </c>
      <c r="L63" s="26">
        <v>61378.27</v>
      </c>
      <c r="M63" s="26">
        <v>268638.3</v>
      </c>
      <c r="N63" s="26">
        <v>3036106.25</v>
      </c>
      <c r="O63" s="54">
        <v>0</v>
      </c>
      <c r="P63" s="26">
        <v>134228.99</v>
      </c>
      <c r="Q63" s="26">
        <v>387886.21</v>
      </c>
      <c r="R63" s="26">
        <v>0</v>
      </c>
      <c r="S63" s="26">
        <v>110425.9</v>
      </c>
      <c r="T63" s="26">
        <v>122216.62</v>
      </c>
      <c r="U63" s="8"/>
    </row>
    <row r="64" spans="1:21" ht="15.9" customHeight="1" x14ac:dyDescent="0.25">
      <c r="A64" s="9">
        <v>59</v>
      </c>
      <c r="B64" s="29" t="s">
        <v>80</v>
      </c>
      <c r="C64" s="26">
        <f t="shared" si="12"/>
        <v>1315484.9500000002</v>
      </c>
      <c r="D64" s="26">
        <v>38924.44</v>
      </c>
      <c r="E64" s="26">
        <v>58951.93</v>
      </c>
      <c r="F64" s="26">
        <v>0</v>
      </c>
      <c r="G64" s="26">
        <v>36533.32</v>
      </c>
      <c r="H64" s="26">
        <v>108811.39</v>
      </c>
      <c r="I64" s="26">
        <v>8120.52</v>
      </c>
      <c r="J64" s="26">
        <v>7774.61</v>
      </c>
      <c r="K64" s="26">
        <v>12402.4</v>
      </c>
      <c r="L64" s="26">
        <v>11649.27</v>
      </c>
      <c r="M64" s="26">
        <v>80967.41</v>
      </c>
      <c r="N64" s="26">
        <v>754183.01</v>
      </c>
      <c r="O64" s="54">
        <v>0</v>
      </c>
      <c r="P64" s="26">
        <v>28396.62</v>
      </c>
      <c r="Q64" s="26">
        <v>97420.56</v>
      </c>
      <c r="R64" s="26">
        <v>0</v>
      </c>
      <c r="S64" s="26">
        <v>47707.32</v>
      </c>
      <c r="T64" s="26">
        <v>23642.15</v>
      </c>
      <c r="U64" s="8"/>
    </row>
    <row r="65" spans="1:21" ht="16.5" customHeight="1" x14ac:dyDescent="0.25">
      <c r="A65" s="9">
        <v>60</v>
      </c>
      <c r="B65" s="29" t="s">
        <v>89</v>
      </c>
      <c r="C65" s="26">
        <f t="shared" si="12"/>
        <v>10599224.029999997</v>
      </c>
      <c r="D65" s="26">
        <v>204340.45</v>
      </c>
      <c r="E65" s="26">
        <v>508180.62</v>
      </c>
      <c r="F65" s="26">
        <v>0</v>
      </c>
      <c r="G65" s="26">
        <v>317242.57</v>
      </c>
      <c r="H65" s="26">
        <v>679673.89</v>
      </c>
      <c r="I65" s="26">
        <v>64743.33</v>
      </c>
      <c r="J65" s="26">
        <v>72669.06</v>
      </c>
      <c r="K65" s="26">
        <v>65195.89</v>
      </c>
      <c r="L65" s="26">
        <v>171920.79</v>
      </c>
      <c r="M65" s="26">
        <v>497172.76</v>
      </c>
      <c r="N65" s="26">
        <v>6696412.1799999997</v>
      </c>
      <c r="O65" s="26">
        <v>0</v>
      </c>
      <c r="P65" s="26">
        <v>204293.52</v>
      </c>
      <c r="Q65" s="26">
        <v>669184.28</v>
      </c>
      <c r="R65" s="26">
        <v>0</v>
      </c>
      <c r="S65" s="26">
        <v>249286.32</v>
      </c>
      <c r="T65" s="26">
        <v>198908.37</v>
      </c>
      <c r="U65" s="8"/>
    </row>
    <row r="66" spans="1:21" ht="15.9" customHeight="1" x14ac:dyDescent="0.25">
      <c r="A66" s="9">
        <v>61</v>
      </c>
      <c r="B66" s="55" t="s">
        <v>81</v>
      </c>
      <c r="C66" s="26">
        <f t="shared" si="12"/>
        <v>0</v>
      </c>
      <c r="D66" s="26"/>
      <c r="E66" s="26"/>
      <c r="F66" s="26"/>
      <c r="G66" s="26"/>
      <c r="H66" s="26"/>
      <c r="I66" s="26"/>
      <c r="J66" s="26"/>
      <c r="K66" s="26"/>
      <c r="L66" s="26"/>
      <c r="M66" s="26"/>
      <c r="N66" s="26"/>
      <c r="O66" s="26"/>
      <c r="P66" s="26"/>
      <c r="Q66" s="26"/>
      <c r="R66" s="26"/>
      <c r="S66" s="26"/>
      <c r="T66" s="26"/>
      <c r="U66" s="8"/>
    </row>
    <row r="67" spans="1:21" ht="15.9" customHeight="1" x14ac:dyDescent="0.25">
      <c r="A67" s="9">
        <v>62</v>
      </c>
      <c r="B67" s="55" t="s">
        <v>82</v>
      </c>
      <c r="C67" s="26">
        <f t="shared" si="12"/>
        <v>0</v>
      </c>
      <c r="D67" s="26"/>
      <c r="E67" s="26"/>
      <c r="F67" s="26"/>
      <c r="G67" s="26"/>
      <c r="H67" s="26"/>
      <c r="I67" s="26"/>
      <c r="J67" s="26"/>
      <c r="K67" s="26"/>
      <c r="L67" s="26"/>
      <c r="M67" s="26"/>
      <c r="N67" s="26"/>
      <c r="O67" s="26"/>
      <c r="P67" s="26"/>
      <c r="Q67" s="26"/>
      <c r="R67" s="26"/>
      <c r="S67" s="26"/>
      <c r="T67" s="26"/>
      <c r="U67" s="8"/>
    </row>
    <row r="68" spans="1:21" ht="15.9" customHeight="1" x14ac:dyDescent="0.25">
      <c r="A68" s="9">
        <v>63</v>
      </c>
      <c r="B68" s="55" t="s">
        <v>83</v>
      </c>
      <c r="C68" s="26">
        <f t="shared" si="12"/>
        <v>0</v>
      </c>
      <c r="D68" s="26"/>
      <c r="E68" s="26"/>
      <c r="F68" s="26"/>
      <c r="G68" s="26"/>
      <c r="H68" s="26"/>
      <c r="I68" s="26"/>
      <c r="J68" s="26"/>
      <c r="K68" s="26"/>
      <c r="L68" s="26"/>
      <c r="M68" s="26"/>
      <c r="N68" s="26"/>
      <c r="O68" s="26"/>
      <c r="P68" s="26"/>
      <c r="Q68" s="26"/>
      <c r="R68" s="26"/>
      <c r="S68" s="26"/>
      <c r="T68" s="26"/>
      <c r="U68" s="8"/>
    </row>
    <row r="69" spans="1:21" ht="30.75" customHeight="1" thickBot="1" x14ac:dyDescent="0.3">
      <c r="A69" s="9">
        <v>64</v>
      </c>
      <c r="B69" s="56" t="s">
        <v>84</v>
      </c>
      <c r="C69" s="57">
        <f t="shared" si="12"/>
        <v>71373022.720000014</v>
      </c>
      <c r="D69" s="57">
        <f>SUM(D59:D65)</f>
        <v>1377293.25</v>
      </c>
      <c r="E69" s="57">
        <f>SUM(E59:E65)</f>
        <v>3403251.2800000003</v>
      </c>
      <c r="F69" s="57">
        <f>SUM(F59:F65)</f>
        <v>0</v>
      </c>
      <c r="G69" s="57">
        <f t="shared" ref="G69:T69" si="13">SUM(G59:G65)</f>
        <v>2279143.06</v>
      </c>
      <c r="H69" s="57">
        <f t="shared" si="13"/>
        <v>4379816.74</v>
      </c>
      <c r="I69" s="57">
        <f t="shared" si="13"/>
        <v>429952.29000000004</v>
      </c>
      <c r="J69" s="57">
        <f t="shared" si="13"/>
        <v>559384.04</v>
      </c>
      <c r="K69" s="57">
        <f>SUM(K59:K65)</f>
        <v>541854.77</v>
      </c>
      <c r="L69" s="57">
        <f>SUM(L59:L65)</f>
        <v>1276211.9900000002</v>
      </c>
      <c r="M69" s="57">
        <f t="shared" si="13"/>
        <v>3264632.08</v>
      </c>
      <c r="N69" s="57">
        <f t="shared" si="13"/>
        <v>43476305.450000003</v>
      </c>
      <c r="O69" s="57">
        <f t="shared" si="13"/>
        <v>0</v>
      </c>
      <c r="P69" s="57">
        <f t="shared" si="13"/>
        <v>1983443.3900000001</v>
      </c>
      <c r="Q69" s="57">
        <f t="shared" si="13"/>
        <v>5218862.58</v>
      </c>
      <c r="R69" s="57">
        <f t="shared" si="13"/>
        <v>0</v>
      </c>
      <c r="S69" s="57">
        <f t="shared" si="13"/>
        <v>1694755.9300000002</v>
      </c>
      <c r="T69" s="57">
        <f t="shared" si="13"/>
        <v>1488115.87</v>
      </c>
      <c r="U69" s="8"/>
    </row>
    <row r="70" spans="1:21" ht="15.9" customHeight="1" thickTop="1" x14ac:dyDescent="0.25">
      <c r="A70" s="9">
        <v>65</v>
      </c>
      <c r="B70" s="29" t="s">
        <v>85</v>
      </c>
      <c r="C70" s="58">
        <f t="shared" si="12"/>
        <v>50931441.560000002</v>
      </c>
      <c r="D70" s="58">
        <f>SUM(D62:D65)</f>
        <v>842357.89999999991</v>
      </c>
      <c r="E70" s="58">
        <f t="shared" ref="E70:O70" si="14">SUM(E62:E65)</f>
        <v>2355853</v>
      </c>
      <c r="F70" s="58">
        <f t="shared" si="14"/>
        <v>0</v>
      </c>
      <c r="G70" s="58">
        <f t="shared" si="14"/>
        <v>1766485.3400000003</v>
      </c>
      <c r="H70" s="58">
        <f t="shared" si="14"/>
        <v>3491503.64</v>
      </c>
      <c r="I70" s="58">
        <f t="shared" si="14"/>
        <v>278346.57</v>
      </c>
      <c r="J70" s="58">
        <f t="shared" si="14"/>
        <v>396558.76999999996</v>
      </c>
      <c r="K70" s="58">
        <f t="shared" si="14"/>
        <v>438291.49</v>
      </c>
      <c r="L70" s="58">
        <f t="shared" si="14"/>
        <v>845005.74000000011</v>
      </c>
      <c r="M70" s="58">
        <f t="shared" si="14"/>
        <v>2098598.02</v>
      </c>
      <c r="N70" s="58">
        <f t="shared" si="14"/>
        <v>31672656.430000003</v>
      </c>
      <c r="O70" s="58">
        <f t="shared" si="14"/>
        <v>0</v>
      </c>
      <c r="P70" s="58">
        <f>SUM(P62:P65)</f>
        <v>1201106.1499999999</v>
      </c>
      <c r="Q70" s="58">
        <f>SUM(Q62:Q65)</f>
        <v>3414573.9400000004</v>
      </c>
      <c r="R70" s="58">
        <f>SUM(R62:R65)</f>
        <v>0</v>
      </c>
      <c r="S70" s="58">
        <f>SUM(S62:S65)</f>
        <v>1118586.81</v>
      </c>
      <c r="T70" s="58">
        <f>SUM(T62:T65)</f>
        <v>1011517.76</v>
      </c>
      <c r="U70" s="8"/>
    </row>
    <row r="71" spans="1:21" ht="15.9" customHeight="1" x14ac:dyDescent="0.25">
      <c r="A71" s="9">
        <v>66</v>
      </c>
      <c r="B71" s="59" t="s">
        <v>86</v>
      </c>
      <c r="C71" s="60">
        <f>C70/C69</f>
        <v>0.71359513187225698</v>
      </c>
      <c r="D71" s="60">
        <f>D70/D69</f>
        <v>0.61160388319626191</v>
      </c>
      <c r="E71" s="60">
        <f>E70/E69</f>
        <v>0.69223598440841538</v>
      </c>
      <c r="F71" s="60"/>
      <c r="G71" s="60">
        <f t="shared" ref="G71:N71" si="15">G70/G69</f>
        <v>0.77506558100832879</v>
      </c>
      <c r="H71" s="60">
        <f t="shared" si="15"/>
        <v>0.79718030394121009</v>
      </c>
      <c r="I71" s="60">
        <f t="shared" si="15"/>
        <v>0.64738943476728539</v>
      </c>
      <c r="J71" s="60">
        <f t="shared" si="15"/>
        <v>0.70892042254190868</v>
      </c>
      <c r="K71" s="60">
        <f>K70/K69</f>
        <v>0.80887262467025989</v>
      </c>
      <c r="L71" s="60">
        <f>L70/L69</f>
        <v>0.66212020151918483</v>
      </c>
      <c r="M71" s="60">
        <f t="shared" si="15"/>
        <v>0.64282833978645459</v>
      </c>
      <c r="N71" s="60">
        <f t="shared" si="15"/>
        <v>0.72850386209622142</v>
      </c>
      <c r="O71" s="60"/>
      <c r="P71" s="60">
        <f>P70/P69</f>
        <v>0.60556613617291077</v>
      </c>
      <c r="Q71" s="60">
        <f>Q70/Q69</f>
        <v>0.65427550307331528</v>
      </c>
      <c r="R71" s="60"/>
      <c r="S71" s="60">
        <f>S70/S69</f>
        <v>0.66002826141460968</v>
      </c>
      <c r="T71" s="60">
        <f>T70/T69</f>
        <v>0.67973051050117483</v>
      </c>
      <c r="U71" s="8"/>
    </row>
    <row r="72" spans="1:21" ht="69" customHeight="1" x14ac:dyDescent="0.25">
      <c r="A72" s="9">
        <v>67</v>
      </c>
      <c r="B72" s="61" t="s">
        <v>87</v>
      </c>
      <c r="C72" s="70" t="s">
        <v>88</v>
      </c>
      <c r="D72" s="70"/>
      <c r="E72" s="70"/>
      <c r="F72" s="70"/>
      <c r="G72" s="70"/>
      <c r="H72" s="70"/>
      <c r="I72" s="70"/>
      <c r="J72" s="70"/>
      <c r="K72" s="70"/>
      <c r="L72" s="70"/>
      <c r="M72" s="62"/>
      <c r="N72" s="62"/>
      <c r="O72" s="62"/>
      <c r="P72" s="62"/>
      <c r="Q72" s="63"/>
      <c r="R72" s="63"/>
      <c r="S72" s="63"/>
      <c r="T72" s="63"/>
      <c r="U72" s="8"/>
    </row>
    <row r="73" spans="1:21" x14ac:dyDescent="0.25">
      <c r="A73" s="1"/>
      <c r="B73" s="64"/>
      <c r="C73" s="65"/>
      <c r="D73" s="26"/>
      <c r="E73" s="26"/>
      <c r="F73" s="26"/>
      <c r="G73" s="26"/>
      <c r="H73" s="26"/>
      <c r="I73" s="26"/>
      <c r="J73" s="26"/>
      <c r="K73" s="26"/>
      <c r="L73" s="26"/>
      <c r="M73" s="26"/>
      <c r="N73" s="26"/>
      <c r="O73" s="26"/>
      <c r="P73" s="26"/>
      <c r="Q73" s="26"/>
      <c r="R73" s="26"/>
      <c r="S73" s="26"/>
      <c r="T73" s="26"/>
      <c r="U73" s="8"/>
    </row>
    <row r="74" spans="1:21" x14ac:dyDescent="0.25">
      <c r="A74" s="1"/>
      <c r="B74" s="66"/>
      <c r="C74" s="65"/>
      <c r="D74" s="12"/>
      <c r="E74" s="12"/>
      <c r="F74" s="12"/>
      <c r="G74" s="12"/>
      <c r="H74" s="12"/>
      <c r="I74" s="12"/>
      <c r="J74" s="12"/>
      <c r="K74" s="12"/>
      <c r="L74" s="12"/>
      <c r="M74" s="12"/>
      <c r="N74" s="12"/>
      <c r="O74" s="12"/>
      <c r="P74" s="12"/>
      <c r="Q74" s="12"/>
      <c r="R74" s="12"/>
      <c r="S74" s="12"/>
      <c r="T74" s="12"/>
    </row>
    <row r="75" spans="1:21" x14ac:dyDescent="0.25">
      <c r="A75" s="1"/>
      <c r="B75" s="66"/>
      <c r="C75" s="65"/>
      <c r="D75" s="12"/>
      <c r="E75" s="12"/>
      <c r="F75" s="12"/>
      <c r="G75" s="12"/>
      <c r="H75" s="12"/>
      <c r="I75" s="12"/>
      <c r="J75" s="12"/>
      <c r="K75" s="12"/>
      <c r="L75" s="12"/>
      <c r="M75" s="12"/>
      <c r="N75" s="12"/>
      <c r="O75" s="12"/>
      <c r="P75" s="12"/>
      <c r="Q75" s="12"/>
      <c r="R75" s="12"/>
      <c r="S75" s="12"/>
      <c r="T75" s="12"/>
    </row>
    <row r="76" spans="1:21" x14ac:dyDescent="0.25">
      <c r="A76" s="1"/>
      <c r="B76" s="66"/>
      <c r="C76" s="65"/>
      <c r="D76" s="12"/>
      <c r="E76" s="12"/>
      <c r="F76" s="12"/>
      <c r="G76" s="12"/>
      <c r="H76" s="12"/>
      <c r="I76" s="12"/>
      <c r="J76" s="12"/>
      <c r="K76" s="12"/>
      <c r="L76" s="12"/>
      <c r="M76" s="12"/>
      <c r="N76" s="12"/>
      <c r="O76" s="12"/>
      <c r="P76" s="12"/>
      <c r="Q76" s="12"/>
      <c r="R76" s="12"/>
      <c r="S76" s="12"/>
      <c r="T76" s="12"/>
    </row>
    <row r="77" spans="1:21" x14ac:dyDescent="0.25">
      <c r="A77" s="1"/>
      <c r="B77" s="66"/>
      <c r="C77" s="65"/>
      <c r="D77" s="12"/>
      <c r="E77" s="12"/>
      <c r="F77" s="12"/>
      <c r="G77" s="12"/>
      <c r="H77" s="12"/>
      <c r="I77" s="12"/>
      <c r="J77" s="12"/>
      <c r="K77" s="12"/>
      <c r="L77" s="12"/>
      <c r="M77" s="12"/>
      <c r="N77" s="12"/>
      <c r="O77" s="12"/>
      <c r="P77" s="12"/>
      <c r="Q77" s="12"/>
      <c r="R77" s="12"/>
      <c r="S77" s="12"/>
      <c r="T77" s="12"/>
    </row>
    <row r="78" spans="1:21" x14ac:dyDescent="0.25">
      <c r="A78" s="1"/>
      <c r="B78" s="66"/>
      <c r="C78" s="65"/>
      <c r="D78" s="12"/>
      <c r="E78" s="12"/>
      <c r="F78" s="12"/>
      <c r="G78" s="12"/>
      <c r="H78" s="12"/>
      <c r="I78" s="12"/>
      <c r="J78" s="12"/>
      <c r="K78" s="12"/>
      <c r="L78" s="12"/>
      <c r="M78" s="12"/>
      <c r="N78" s="12"/>
      <c r="O78" s="12"/>
      <c r="P78" s="12"/>
      <c r="Q78" s="12"/>
      <c r="R78" s="12"/>
      <c r="S78" s="12"/>
      <c r="T78" s="12"/>
    </row>
    <row r="79" spans="1:21" x14ac:dyDescent="0.25">
      <c r="A79" s="1"/>
      <c r="B79" s="66"/>
      <c r="C79" s="65"/>
      <c r="D79" s="12"/>
      <c r="E79" s="12"/>
      <c r="F79" s="12"/>
      <c r="G79" s="12"/>
      <c r="H79" s="12"/>
      <c r="I79" s="12"/>
      <c r="J79" s="12"/>
      <c r="K79" s="12"/>
      <c r="L79" s="12"/>
      <c r="M79" s="12"/>
      <c r="N79" s="12"/>
      <c r="O79" s="12"/>
      <c r="P79" s="12"/>
      <c r="Q79" s="12"/>
      <c r="R79" s="12"/>
      <c r="S79" s="12"/>
      <c r="T79" s="12"/>
    </row>
    <row r="80" spans="1:21" x14ac:dyDescent="0.25">
      <c r="A80" s="1"/>
      <c r="B80" s="66"/>
      <c r="C80" s="65"/>
      <c r="D80" s="12"/>
      <c r="E80" s="12"/>
      <c r="F80" s="12"/>
      <c r="G80" s="12"/>
      <c r="H80" s="12"/>
      <c r="I80" s="12"/>
      <c r="J80" s="12"/>
      <c r="K80" s="12"/>
      <c r="L80" s="12"/>
      <c r="M80" s="12"/>
      <c r="N80" s="12"/>
      <c r="O80" s="12"/>
      <c r="P80" s="12"/>
      <c r="Q80" s="12"/>
      <c r="R80" s="12"/>
      <c r="S80" s="12"/>
      <c r="T80" s="12"/>
    </row>
    <row r="81" spans="1:20" x14ac:dyDescent="0.25">
      <c r="A81" s="1"/>
      <c r="B81" s="66"/>
      <c r="C81" s="65"/>
      <c r="D81" s="12"/>
      <c r="E81" s="12"/>
      <c r="F81" s="12"/>
      <c r="G81" s="12"/>
      <c r="H81" s="12"/>
      <c r="I81" s="12"/>
      <c r="J81" s="12"/>
      <c r="K81" s="12"/>
      <c r="L81" s="12"/>
      <c r="M81" s="12"/>
      <c r="N81" s="12"/>
      <c r="O81" s="12"/>
      <c r="P81" s="12"/>
      <c r="Q81" s="12"/>
      <c r="R81" s="12"/>
      <c r="S81" s="12"/>
      <c r="T81" s="12"/>
    </row>
    <row r="82" spans="1:20" x14ac:dyDescent="0.25">
      <c r="A82" s="1"/>
      <c r="B82" s="66"/>
      <c r="C82" s="65"/>
      <c r="D82" s="12"/>
      <c r="E82" s="12"/>
      <c r="F82" s="12"/>
      <c r="G82" s="12"/>
      <c r="H82" s="12"/>
      <c r="I82" s="12"/>
      <c r="J82" s="12"/>
      <c r="K82" s="12"/>
      <c r="L82" s="12"/>
      <c r="M82" s="12"/>
      <c r="N82" s="12"/>
      <c r="O82" s="12"/>
      <c r="P82" s="12"/>
      <c r="Q82" s="12"/>
      <c r="R82" s="12"/>
      <c r="S82" s="12"/>
      <c r="T82" s="12"/>
    </row>
    <row r="83" spans="1:20" x14ac:dyDescent="0.25">
      <c r="A83" s="1"/>
      <c r="B83" s="66"/>
      <c r="C83" s="65"/>
      <c r="D83" s="12"/>
      <c r="E83" s="12"/>
      <c r="F83" s="12"/>
      <c r="G83" s="12"/>
      <c r="H83" s="12"/>
      <c r="I83" s="12"/>
      <c r="J83" s="12"/>
      <c r="K83" s="12"/>
      <c r="L83" s="12"/>
      <c r="M83" s="12"/>
      <c r="N83" s="12"/>
      <c r="O83" s="12"/>
      <c r="P83" s="12"/>
      <c r="Q83" s="12"/>
      <c r="R83" s="12"/>
      <c r="S83" s="12"/>
      <c r="T83" s="12"/>
    </row>
    <row r="84" spans="1:20" x14ac:dyDescent="0.25">
      <c r="A84" s="1"/>
      <c r="B84" s="66"/>
      <c r="C84" s="65"/>
      <c r="D84" s="12"/>
      <c r="E84" s="12"/>
      <c r="F84" s="12"/>
      <c r="G84" s="12"/>
      <c r="H84" s="12"/>
      <c r="I84" s="12"/>
      <c r="J84" s="12"/>
      <c r="K84" s="12"/>
      <c r="L84" s="12"/>
      <c r="M84" s="12"/>
      <c r="N84" s="12"/>
      <c r="O84" s="12"/>
      <c r="P84" s="12"/>
      <c r="Q84" s="12"/>
      <c r="R84" s="12"/>
      <c r="S84" s="12"/>
      <c r="T84" s="12"/>
    </row>
    <row r="85" spans="1:20" x14ac:dyDescent="0.25">
      <c r="A85" s="1"/>
      <c r="B85" s="66"/>
      <c r="D85" s="12"/>
      <c r="E85" s="12"/>
      <c r="F85" s="12"/>
      <c r="G85" s="12"/>
      <c r="H85" s="12"/>
      <c r="I85" s="12"/>
      <c r="J85" s="12"/>
      <c r="K85" s="12"/>
      <c r="L85" s="12"/>
      <c r="M85" s="12"/>
      <c r="N85" s="12"/>
      <c r="O85" s="12"/>
      <c r="P85" s="12"/>
      <c r="Q85" s="12"/>
      <c r="R85" s="12"/>
      <c r="S85" s="12"/>
      <c r="T85" s="12"/>
    </row>
    <row r="86" spans="1:20" x14ac:dyDescent="0.25">
      <c r="A86" s="1"/>
      <c r="B86" s="66"/>
      <c r="D86" s="12"/>
      <c r="E86" s="12"/>
      <c r="F86" s="12"/>
      <c r="G86" s="12"/>
      <c r="H86" s="12"/>
      <c r="I86" s="12"/>
      <c r="J86" s="12"/>
      <c r="K86" s="12"/>
      <c r="L86" s="12"/>
      <c r="M86" s="12"/>
      <c r="N86" s="12"/>
      <c r="O86" s="12"/>
      <c r="P86" s="12"/>
      <c r="Q86" s="12"/>
      <c r="R86" s="12"/>
      <c r="S86" s="12"/>
      <c r="T86" s="12"/>
    </row>
    <row r="87" spans="1:20" x14ac:dyDescent="0.25">
      <c r="A87" s="1"/>
      <c r="B87" s="66"/>
      <c r="D87" s="12"/>
      <c r="E87" s="12"/>
      <c r="F87" s="12"/>
      <c r="G87" s="12"/>
      <c r="H87" s="12"/>
      <c r="I87" s="12"/>
      <c r="J87" s="12"/>
      <c r="K87" s="12"/>
      <c r="L87" s="12"/>
      <c r="M87" s="12"/>
      <c r="N87" s="12"/>
      <c r="O87" s="12"/>
      <c r="P87" s="12"/>
      <c r="Q87" s="12"/>
      <c r="R87" s="12"/>
      <c r="S87" s="12"/>
      <c r="T87" s="12"/>
    </row>
    <row r="88" spans="1:20" x14ac:dyDescent="0.25">
      <c r="A88" s="1"/>
      <c r="B88" s="66"/>
      <c r="D88" s="12"/>
      <c r="E88" s="12"/>
      <c r="F88" s="12"/>
      <c r="G88" s="12"/>
      <c r="H88" s="12"/>
      <c r="I88" s="12"/>
      <c r="J88" s="12"/>
      <c r="K88" s="12"/>
      <c r="L88" s="12"/>
      <c r="M88" s="12"/>
      <c r="N88" s="12"/>
      <c r="O88" s="12"/>
      <c r="P88" s="12"/>
      <c r="Q88" s="12"/>
      <c r="R88" s="12"/>
      <c r="S88" s="12"/>
      <c r="T88" s="12"/>
    </row>
  </sheetData>
  <mergeCells count="8">
    <mergeCell ref="B58:K58"/>
    <mergeCell ref="C72:L72"/>
    <mergeCell ref="A1:T1"/>
    <mergeCell ref="A2:T2"/>
    <mergeCell ref="A3:T3"/>
    <mergeCell ref="A4:T4"/>
    <mergeCell ref="B39:K39"/>
    <mergeCell ref="B53:K53"/>
  </mergeCells>
  <printOptions horizontalCentered="1"/>
  <pageMargins left="0" right="0" top="0.5" bottom="0" header="0.3" footer="0.3"/>
  <pageSetup paperSize="5" scale="54" fitToWidth="0" orientation="landscape" r:id="rId1"/>
  <headerFooter>
    <oddFooter>&amp;C&amp;8&amp;P of &amp;N&amp;R&amp;8&amp;D &amp;T</oddFooter>
  </headerFooter>
  <rowBreaks count="1" manualBreakCount="1">
    <brk id="56" max="19" man="1"/>
  </rowBreaks>
  <colBreaks count="1" manualBreakCount="1">
    <brk id="1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14-15B</vt:lpstr>
      <vt:lpstr>'ROPS 14-15B'!Print_Area</vt:lpstr>
      <vt:lpstr>'ROPS 14-15B'!Print_Titles</vt:lpstr>
    </vt:vector>
  </TitlesOfParts>
  <Company>The County of San Diego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Yu, Liz</cp:lastModifiedBy>
  <dcterms:created xsi:type="dcterms:W3CDTF">2015-01-06T19:06:08Z</dcterms:created>
  <dcterms:modified xsi:type="dcterms:W3CDTF">2015-01-07T23:18:39Z</dcterms:modified>
</cp:coreProperties>
</file>