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TS\CRA\RDA Successor Agency\RPTTF Documents for Upload Online (PTS Web)\B. DOF Reports\RPTTF Estimates\FY 2015-2016\"/>
    </mc:Choice>
  </mc:AlternateContent>
  <bookViews>
    <workbookView xWindow="0" yWindow="30" windowWidth="22980" windowHeight="8730"/>
  </bookViews>
  <sheets>
    <sheet name="ROPS 16-17A Est"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16-17A Est'!$A$1:$T$72</definedName>
    <definedName name="_xlnm.Print_Area">#REF!</definedName>
    <definedName name="Print_Area_MI">#REF!</definedName>
    <definedName name="_xlnm.Print_Titles" localSheetId="0">'ROPS 16-17A Est'!$A:$B,'ROPS 16-17A Est'!$1:$5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52511"/>
</workbook>
</file>

<file path=xl/calcChain.xml><?xml version="1.0" encoding="utf-8"?>
<calcChain xmlns="http://schemas.openxmlformats.org/spreadsheetml/2006/main">
  <c r="C68" i="1" l="1"/>
  <c r="C67" i="1"/>
  <c r="C66" i="1"/>
  <c r="C65" i="1"/>
  <c r="C64" i="1"/>
  <c r="C63" i="1"/>
  <c r="T70" i="1"/>
  <c r="S70" i="1"/>
  <c r="R70" i="1"/>
  <c r="Q70" i="1"/>
  <c r="P70" i="1"/>
  <c r="O70" i="1"/>
  <c r="N70" i="1"/>
  <c r="M70" i="1"/>
  <c r="L70" i="1"/>
  <c r="K70" i="1"/>
  <c r="J70" i="1"/>
  <c r="I70" i="1"/>
  <c r="H70" i="1"/>
  <c r="G70" i="1"/>
  <c r="C62" i="1"/>
  <c r="E70" i="1"/>
  <c r="D70" i="1"/>
  <c r="C61" i="1"/>
  <c r="S69" i="1"/>
  <c r="O69" i="1"/>
  <c r="K69" i="1"/>
  <c r="G69" i="1"/>
  <c r="C60" i="1"/>
  <c r="T69" i="1"/>
  <c r="R69" i="1"/>
  <c r="Q69" i="1"/>
  <c r="P69" i="1"/>
  <c r="N69" i="1"/>
  <c r="M69" i="1"/>
  <c r="L69" i="1"/>
  <c r="J69" i="1"/>
  <c r="I69" i="1"/>
  <c r="H69" i="1"/>
  <c r="F69" i="1"/>
  <c r="E69" i="1"/>
  <c r="C59" i="1"/>
  <c r="T56" i="1"/>
  <c r="S56" i="1"/>
  <c r="R56" i="1"/>
  <c r="Q56" i="1"/>
  <c r="P56" i="1"/>
  <c r="O56" i="1"/>
  <c r="N56" i="1"/>
  <c r="M56" i="1"/>
  <c r="L56" i="1"/>
  <c r="K56" i="1"/>
  <c r="J56" i="1"/>
  <c r="I56" i="1"/>
  <c r="H56" i="1"/>
  <c r="G56" i="1"/>
  <c r="F56" i="1"/>
  <c r="E56" i="1"/>
  <c r="D56" i="1"/>
  <c r="C55" i="1"/>
  <c r="C54" i="1"/>
  <c r="T49" i="1"/>
  <c r="S49" i="1"/>
  <c r="R49" i="1"/>
  <c r="P49" i="1"/>
  <c r="L49" i="1"/>
  <c r="K49" i="1"/>
  <c r="D49" i="1"/>
  <c r="R48" i="1"/>
  <c r="N48" i="1"/>
  <c r="J48" i="1"/>
  <c r="T46" i="1"/>
  <c r="L46" i="1"/>
  <c r="H46" i="1"/>
  <c r="C45" i="1"/>
  <c r="C44" i="1"/>
  <c r="C42" i="1"/>
  <c r="Q49" i="1"/>
  <c r="O49" i="1"/>
  <c r="N49" i="1"/>
  <c r="M49" i="1"/>
  <c r="J49" i="1"/>
  <c r="I49" i="1"/>
  <c r="G49" i="1"/>
  <c r="E49" i="1"/>
  <c r="T48" i="1"/>
  <c r="T50" i="1" s="1"/>
  <c r="S48" i="1"/>
  <c r="S50" i="1" s="1"/>
  <c r="R46" i="1"/>
  <c r="P48" i="1"/>
  <c r="P50" i="1" s="1"/>
  <c r="O48" i="1"/>
  <c r="N46" i="1"/>
  <c r="M48" i="1"/>
  <c r="L48" i="1"/>
  <c r="K48" i="1"/>
  <c r="K50" i="1" s="1"/>
  <c r="J46" i="1"/>
  <c r="I48" i="1"/>
  <c r="G48" i="1"/>
  <c r="F46" i="1"/>
  <c r="E48" i="1"/>
  <c r="D48" i="1"/>
  <c r="D50" i="1" s="1"/>
  <c r="C40" i="1"/>
  <c r="C35" i="1"/>
  <c r="C34" i="1"/>
  <c r="C33" i="1"/>
  <c r="C32" i="1"/>
  <c r="C31" i="1"/>
  <c r="C30" i="1"/>
  <c r="C29" i="1"/>
  <c r="C28" i="1"/>
  <c r="C27" i="1"/>
  <c r="C26" i="1"/>
  <c r="C25" i="1"/>
  <c r="C24" i="1"/>
  <c r="C23" i="1"/>
  <c r="C22" i="1"/>
  <c r="C21" i="1"/>
  <c r="T36" i="1"/>
  <c r="S36" i="1"/>
  <c r="R36" i="1"/>
  <c r="Q36" i="1"/>
  <c r="P36" i="1"/>
  <c r="O36" i="1"/>
  <c r="N36" i="1"/>
  <c r="M36" i="1"/>
  <c r="L36" i="1"/>
  <c r="K36" i="1"/>
  <c r="J36" i="1"/>
  <c r="I36" i="1"/>
  <c r="H36" i="1"/>
  <c r="G36" i="1"/>
  <c r="F36" i="1"/>
  <c r="E36" i="1"/>
  <c r="D36" i="1"/>
  <c r="C20" i="1"/>
  <c r="R17" i="1"/>
  <c r="R18" i="1" s="1"/>
  <c r="K17" i="1"/>
  <c r="C16" i="1"/>
  <c r="T18" i="1"/>
  <c r="S18" i="1"/>
  <c r="Q18" i="1"/>
  <c r="P18" i="1"/>
  <c r="P37" i="1" s="1"/>
  <c r="O18" i="1"/>
  <c r="N18" i="1"/>
  <c r="M18" i="1"/>
  <c r="L18" i="1"/>
  <c r="K18" i="1"/>
  <c r="J18" i="1"/>
  <c r="I18" i="1"/>
  <c r="H18" i="1"/>
  <c r="H37" i="1" s="1"/>
  <c r="G18" i="1"/>
  <c r="F18" i="1"/>
  <c r="E18" i="1"/>
  <c r="D18" i="1"/>
  <c r="Q12" i="1"/>
  <c r="M12" i="1"/>
  <c r="I12" i="1"/>
  <c r="E12" i="1"/>
  <c r="T12" i="1"/>
  <c r="S12" i="1"/>
  <c r="R12" i="1"/>
  <c r="P12" i="1"/>
  <c r="P38" i="1" s="1"/>
  <c r="O12" i="1"/>
  <c r="N12" i="1"/>
  <c r="L12" i="1"/>
  <c r="K12" i="1"/>
  <c r="J12" i="1"/>
  <c r="H12" i="1"/>
  <c r="G12" i="1"/>
  <c r="C11" i="1"/>
  <c r="D12" i="1"/>
  <c r="C10" i="1"/>
  <c r="C9" i="1"/>
  <c r="C8" i="1"/>
  <c r="C7" i="1"/>
  <c r="L37" i="1" l="1"/>
  <c r="L38" i="1" s="1"/>
  <c r="T37" i="1"/>
  <c r="T38" i="1" s="1"/>
  <c r="C56" i="1"/>
  <c r="N71" i="1"/>
  <c r="C17" i="1"/>
  <c r="I50" i="1"/>
  <c r="O50" i="1"/>
  <c r="G50" i="1"/>
  <c r="L50" i="1"/>
  <c r="E50" i="1"/>
  <c r="M50" i="1"/>
  <c r="J71" i="1"/>
  <c r="R71" i="1"/>
  <c r="H38" i="1"/>
  <c r="D37" i="1"/>
  <c r="D38" i="1" s="1"/>
  <c r="C18" i="1"/>
  <c r="M38" i="1"/>
  <c r="E37" i="1"/>
  <c r="E38" i="1" s="1"/>
  <c r="I37" i="1"/>
  <c r="I38" i="1" s="1"/>
  <c r="M37" i="1"/>
  <c r="Q37" i="1"/>
  <c r="Q38" i="1" s="1"/>
  <c r="C12" i="1"/>
  <c r="F37" i="1"/>
  <c r="J37" i="1"/>
  <c r="J38" i="1" s="1"/>
  <c r="N37" i="1"/>
  <c r="N38" i="1" s="1"/>
  <c r="R37" i="1"/>
  <c r="R38" i="1" s="1"/>
  <c r="G37" i="1"/>
  <c r="G38" i="1" s="1"/>
  <c r="K37" i="1"/>
  <c r="K38" i="1" s="1"/>
  <c r="O37" i="1"/>
  <c r="O38" i="1" s="1"/>
  <c r="S37" i="1"/>
  <c r="S38" i="1" s="1"/>
  <c r="C36" i="1"/>
  <c r="P52" i="1"/>
  <c r="P57" i="1" s="1"/>
  <c r="F12" i="1"/>
  <c r="C15" i="1"/>
  <c r="Q48" i="1"/>
  <c r="Q50" i="1" s="1"/>
  <c r="Q46" i="1"/>
  <c r="C41" i="1"/>
  <c r="E46" i="1"/>
  <c r="K46" i="1"/>
  <c r="P46" i="1"/>
  <c r="J50" i="1"/>
  <c r="R50" i="1"/>
  <c r="L71" i="1"/>
  <c r="P71" i="1"/>
  <c r="T71" i="1"/>
  <c r="G46" i="1"/>
  <c r="S46" i="1"/>
  <c r="E71" i="1"/>
  <c r="I71" i="1"/>
  <c r="M71" i="1"/>
  <c r="Q71" i="1"/>
  <c r="M46" i="1"/>
  <c r="N50" i="1"/>
  <c r="C49" i="1"/>
  <c r="D46" i="1"/>
  <c r="I46" i="1"/>
  <c r="O46" i="1"/>
  <c r="G71" i="1"/>
  <c r="K71" i="1"/>
  <c r="O71" i="1"/>
  <c r="S71" i="1"/>
  <c r="F70" i="1"/>
  <c r="C70" i="1" s="1"/>
  <c r="D69" i="1"/>
  <c r="D71" i="1" s="1"/>
  <c r="T51" i="1" l="1"/>
  <c r="T52" i="1"/>
  <c r="T57" i="1" s="1"/>
  <c r="F38" i="1"/>
  <c r="S51" i="1"/>
  <c r="S52" i="1"/>
  <c r="S57" i="1" s="1"/>
  <c r="N52" i="1"/>
  <c r="N57" i="1" s="1"/>
  <c r="N51" i="1"/>
  <c r="Q52" i="1"/>
  <c r="Q57" i="1" s="1"/>
  <c r="Q51" i="1"/>
  <c r="J52" i="1"/>
  <c r="J57" i="1" s="1"/>
  <c r="J51" i="1"/>
  <c r="I52" i="1"/>
  <c r="I57" i="1" s="1"/>
  <c r="I51" i="1"/>
  <c r="G51" i="1"/>
  <c r="G52" i="1"/>
  <c r="G57" i="1" s="1"/>
  <c r="O51" i="1"/>
  <c r="O52" i="1"/>
  <c r="O57" i="1" s="1"/>
  <c r="R52" i="1"/>
  <c r="R57" i="1" s="1"/>
  <c r="R51" i="1"/>
  <c r="M52" i="1"/>
  <c r="M57" i="1" s="1"/>
  <c r="M51" i="1"/>
  <c r="C46" i="1"/>
  <c r="P51" i="1"/>
  <c r="K51" i="1"/>
  <c r="K52" i="1"/>
  <c r="K57" i="1" s="1"/>
  <c r="L51" i="1"/>
  <c r="L52" i="1"/>
  <c r="L57" i="1" s="1"/>
  <c r="C69" i="1"/>
  <c r="C71" i="1" s="1"/>
  <c r="F48" i="1"/>
  <c r="D51" i="1"/>
  <c r="D52" i="1"/>
  <c r="C38" i="1"/>
  <c r="E52" i="1"/>
  <c r="E57" i="1" s="1"/>
  <c r="E51" i="1"/>
  <c r="C37" i="1"/>
  <c r="H48" i="1"/>
  <c r="H50" i="1" s="1"/>
  <c r="H51" i="1" s="1"/>
  <c r="H52" i="1"/>
  <c r="H57" i="1" s="1"/>
  <c r="D57" i="1" l="1"/>
  <c r="F50" i="1"/>
  <c r="C48" i="1"/>
  <c r="C50" i="1" l="1"/>
  <c r="F51" i="1"/>
  <c r="C51" i="1" s="1"/>
  <c r="F52" i="1"/>
  <c r="F57" i="1" l="1"/>
  <c r="C52" i="1"/>
  <c r="C57" i="1" l="1"/>
</calcChain>
</file>

<file path=xl/sharedStrings.xml><?xml version="1.0" encoding="utf-8"?>
<sst xmlns="http://schemas.openxmlformats.org/spreadsheetml/2006/main" count="92" uniqueCount="91">
  <si>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</si>
  <si>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2016 - December 2016</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</si>
  <si>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16-17A</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</si>
  <si>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</si>
  <si>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</si>
  <si>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</si>
  <si>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</si>
  <si>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</si>
  <si>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</si>
  <si>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</si>
  <si>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</si>
  <si>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</si>
  <si>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</si>
  <si>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</si>
  <si>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</si>
  <si>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</si>
  <si>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</si>
  <si>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</si>
  <si>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</si>
  <si>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</si>
  <si>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</si>
  <si>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</si>
  <si>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</si>
  <si>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</si>
  <si>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</si>
  <si>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</si>
  <si>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</si>
  <si>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</si>
  <si>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</si>
  <si>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</si>
  <si>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</si>
  <si>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</si>
  <si>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</si>
  <si>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</si>
  <si>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</si>
  <si>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41.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</si>
  <si>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</si>
  <si>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</si>
  <si>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</si>
  <si>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</si>
  <si>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</si>
  <si>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</si>
  <si>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</si>
  <si>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</si>
  <si>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</si>
  <si>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</si>
  <si>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</si>
  <si>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</si>
  <si>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</si>
  <si>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</si>
  <si>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</si>
  <si>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</si>
  <si>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</si>
  <si>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</si>
  <si>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</si>
  <si>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</si>
  <si>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</si>
  <si>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r>
      <rPr>
        <vertAlign val="superscript"/>
        <sz val="10"/>
        <rFont val="Arial"/>
        <family val="2"/>
      </rPr>
      <t xml:space="preserve">  (1)</t>
    </r>
  </si>
  <si>
    <t xml:space="preserve">Non-Admin EOs </t>
  </si>
  <si>
    <t>Admin EOs</t>
  </si>
  <si>
    <t xml:space="preserve">Less PPAs - Amount should be entered as a negative number. </t>
  </si>
  <si>
    <t>Less RPTTF Withholding - Amounts should be entered as a negative number:</t>
  </si>
  <si>
    <t xml:space="preserve">LMIHF </t>
  </si>
  <si>
    <t>OFA</t>
  </si>
  <si>
    <t>Total Finance Approved RPTTF for Distribution (sum of lines 35:40)</t>
  </si>
  <si>
    <r>
      <t xml:space="preserve">CAC Distributed ROPS RPTTF- </t>
    </r>
    <r>
      <rPr>
        <sz val="10"/>
        <rFont val="Arial"/>
        <family val="2"/>
      </rPr>
      <t xml:space="preserve">CACs should first apply the negative PPA and RPTTF withholding amounts to the non-admin distributions and then apply the balances to the admin distributions if necessary. </t>
    </r>
    <r>
      <rPr>
        <vertAlign val="superscript"/>
        <sz val="10"/>
        <rFont val="Arial"/>
        <family val="2"/>
      </rPr>
      <t>(2)</t>
    </r>
  </si>
  <si>
    <t xml:space="preserve">Admin EOs </t>
  </si>
  <si>
    <t>Total CAC Distributed RPTTF for SA EOs (sum of lines 43 and 44)</t>
  </si>
  <si>
    <t>Formula check to determine whether the lesser of the total Finance approved RPTTF or the total RPTTF balance available to fund EOs was allocated to the SA. Please explain all amounts shown in the comments section.</t>
  </si>
  <si>
    <t xml:space="preserve">Net ROPS 14-15 and DDR Withholding RPTTF Balance Available for Distribution to ATEs (line 33 - 45) </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</si>
  <si>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</si>
  <si>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LMIHF</t>
  </si>
  <si>
    <t xml:space="preserve">OFA </t>
  </si>
  <si>
    <t>Total Actual RPTTF Withholdings (sum of lines 49 and 50)</t>
  </si>
  <si>
    <r>
      <t xml:space="preserve">Total ROPS 14-15B Only RPTTF Balance Available for Distribution to ATEs (line 47 + 51) - </t>
    </r>
    <r>
      <rPr>
        <sz val="10"/>
        <rFont val="Arial"/>
        <family val="2"/>
      </rPr>
      <t>Excludes RPTTF withholding residuals paid to the ATEs as shown on line 51.</t>
    </r>
  </si>
  <si>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</si>
  <si>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</si>
  <si>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</si>
  <si>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</si>
  <si>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</si>
  <si>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</si>
  <si>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</si>
  <si>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61:63)</t>
  </si>
  <si>
    <t>ERAF - K-12</t>
  </si>
  <si>
    <t>ERAF - Community Colleges</t>
  </si>
  <si>
    <t>ERAF - County Offices of Education</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</si>
  <si>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</si>
  <si>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</si>
  <si>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Percentage of Residual Distributions to K-14 Schools</t>
  </si>
  <si>
    <t xml:space="preserve">Comments: </t>
  </si>
  <si>
    <t xml:space="preserve">(1) ROPS estimates are based on the SA submitted ROPS, which are subject to Department of Finance’s (DOF) approval. 
(2) The total distribution to the SA is subject to change depending upon the actual RPTTF available amount and DOF approved ROPS.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</si>
</sst>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i/>
      <sz val="10"/>
      <color rgb="FFFF0000"/>
      <name val="Arial"/>
      <family val="2"/>
    </font>
    <font>
      <sz val="10"/>
      <color theme="1"/>
      <name val="Arial"/>
      <family val="2"/>
    </font>
    <font>
      <vertAlign val="superscript"/>
      <sz val="10"/>
      <name val="Arial"/>
      <family val="2"/>
    </font>
    <font>
      <sz val="10"/>
      <color rgb="FFC00000"/>
      <name val="Arial"/>
      <family val="2"/>
    </font>
    <font>
      <sz val="12"/>
      <color theme="1"/>
      <name val="Calibri"/>
      <family val="2"/>
      <scheme val="minor"/>
    </font>
    <font>
      <u/>
      <sz val="10"/>
      <color indexed="12"/>
      <name val="Arial"/>
      <family val="2"/>
    </font>
    <font>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7">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39" fontId="2" fillId="0" borderId="0"/>
    <xf numFmtId="39" fontId="2" fillId="0" borderId="0"/>
    <xf numFmtId="39" fontId="2" fillId="0" borderId="0"/>
    <xf numFmtId="0" fontId="11" fillId="0" borderId="0"/>
    <xf numFmtId="0" fontId="1" fillId="0" borderId="0"/>
    <xf numFmtId="0" fontId="9" fillId="0" borderId="0"/>
    <xf numFmtId="0" fontId="9" fillId="0" borderId="0"/>
    <xf numFmtId="0" fontId="9" fillId="0" borderId="0"/>
    <xf numFmtId="0" fontId="9" fillId="0" borderId="0"/>
  </cellStyleXfs>
  <cellXfs count="70">
    <xf numFmtId="0" fontId="0" fillId="0" borderId="0" xfId="0"/>
    <xf numFmtId="0" fontId="2" fillId="0" borderId="0" xfId="0" applyFont="1" applyAlignment="1"/>
    <xf numFmtId="0" fontId="4" fillId="0" borderId="0" xfId="0" applyFont="1" applyAlignment="1">
      <alignment horizontal="center"/>
    </xf>
    <xf numFmtId="0" fontId="4" fillId="0" borderId="0" xfId="0" applyFont="1" applyFill="1" applyAlignment="1"/>
    <xf numFmtId="0" fontId="4"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4"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6" fillId="0" borderId="0" xfId="1" applyNumberFormat="1" applyFont="1"/>
    <xf numFmtId="164" fontId="6" fillId="0" borderId="0" xfId="0" applyNumberFormat="1" applyFont="1"/>
    <xf numFmtId="41" fontId="2" fillId="0" borderId="0" xfId="0" applyNumberFormat="1" applyFont="1" applyBorder="1" applyAlignment="1"/>
    <xf numFmtId="0" fontId="4" fillId="3" borderId="3" xfId="0" applyNumberFormat="1" applyFont="1" applyFill="1" applyBorder="1" applyAlignment="1"/>
    <xf numFmtId="0" fontId="4" fillId="4" borderId="2" xfId="0" applyNumberFormat="1" applyFont="1" applyFill="1" applyBorder="1" applyAlignment="1">
      <alignment horizontal="left"/>
    </xf>
    <xf numFmtId="0" fontId="4" fillId="0" borderId="4" xfId="0" applyNumberFormat="1" applyFont="1" applyFill="1" applyBorder="1" applyAlignment="1"/>
    <xf numFmtId="41" fontId="4" fillId="0" borderId="4" xfId="0" applyNumberFormat="1" applyFont="1" applyFill="1" applyBorder="1" applyAlignment="1">
      <alignment wrapText="1"/>
    </xf>
    <xf numFmtId="0" fontId="4" fillId="0" borderId="0" xfId="0" applyNumberFormat="1" applyFont="1" applyFill="1" applyAlignment="1"/>
    <xf numFmtId="41" fontId="4"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0" borderId="0" xfId="0" applyNumberFormat="1" applyFont="1" applyFill="1" applyAlignment="1">
      <alignment horizontal="left"/>
    </xf>
    <xf numFmtId="0" fontId="4" fillId="0" borderId="0" xfId="0" applyNumberFormat="1" applyFont="1" applyFill="1" applyAlignment="1">
      <alignment wrapText="1"/>
    </xf>
    <xf numFmtId="0" fontId="2" fillId="4" borderId="3" xfId="1" applyNumberFormat="1" applyFont="1" applyFill="1" applyBorder="1" applyAlignment="1"/>
    <xf numFmtId="0" fontId="4" fillId="6" borderId="2" xfId="0" applyNumberFormat="1" applyFont="1" applyFill="1" applyBorder="1" applyAlignment="1">
      <alignment horizontal="left" wrapText="1"/>
    </xf>
    <xf numFmtId="0" fontId="2" fillId="0" borderId="0" xfId="0" applyNumberFormat="1" applyFont="1" applyFill="1" applyAlignment="1">
      <alignment horizontal="left" wrapText="1" indent="4"/>
    </xf>
    <xf numFmtId="0" fontId="2" fillId="0" borderId="0" xfId="0" applyNumberFormat="1" applyFont="1" applyFill="1" applyAlignment="1">
      <alignment horizontal="left" wrapText="1"/>
    </xf>
    <xf numFmtId="0" fontId="4" fillId="6" borderId="3" xfId="1" applyNumberFormat="1" applyFont="1" applyFill="1" applyBorder="1" applyAlignment="1"/>
    <xf numFmtId="0" fontId="8" fillId="0" borderId="0" xfId="0" applyNumberFormat="1" applyFont="1" applyFill="1" applyAlignment="1">
      <alignment horizontal="left" wrapText="1"/>
    </xf>
    <xf numFmtId="0" fontId="4" fillId="8" borderId="2" xfId="0" applyNumberFormat="1" applyFont="1" applyFill="1" applyBorder="1" applyAlignment="1">
      <alignment wrapText="1"/>
    </xf>
    <xf numFmtId="41" fontId="2" fillId="0" borderId="0" xfId="0" applyNumberFormat="1" applyFont="1" applyFill="1" applyAlignment="1">
      <alignment horizontal="left" wrapText="1"/>
    </xf>
    <xf numFmtId="165" fontId="2" fillId="9" borderId="2" xfId="0" applyNumberFormat="1" applyFont="1" applyFill="1" applyBorder="1" applyAlignment="1">
      <alignment horizontal="lef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4" fillId="8"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6" fontId="2" fillId="9" borderId="2" xfId="1" applyNumberFormat="1" applyFont="1" applyFill="1" applyBorder="1" applyAlignment="1"/>
    <xf numFmtId="0" fontId="8" fillId="0" borderId="0" xfId="0" applyFont="1" applyFill="1" applyBorder="1" applyAlignment="1">
      <alignment horizontal="left" vertical="top" wrapText="1"/>
    </xf>
    <xf numFmtId="0" fontId="8" fillId="0" borderId="0" xfId="1" applyNumberFormat="1" applyFont="1" applyFill="1" applyBorder="1" applyAlignment="1">
      <alignment horizontal="left" vertical="top"/>
    </xf>
    <xf numFmtId="49" fontId="8" fillId="0" borderId="0" xfId="1" applyNumberFormat="1" applyFont="1" applyFill="1" applyBorder="1" applyAlignment="1">
      <alignment horizontal="left" vertical="top"/>
    </xf>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4" fillId="0" borderId="0" xfId="0" applyNumberFormat="1" applyFont="1" applyFill="1" applyBorder="1" applyAlignment="1"/>
    <xf numFmtId="41" fontId="4" fillId="0" borderId="0" xfId="0" applyNumberFormat="1" applyFont="1" applyBorder="1" applyAlignment="1"/>
    <xf numFmtId="41" fontId="4" fillId="3" borderId="3" xfId="0" applyNumberFormat="1" applyFont="1" applyFill="1" applyBorder="1" applyAlignment="1"/>
    <xf numFmtId="41" fontId="4" fillId="4" borderId="2" xfId="1" applyNumberFormat="1" applyFont="1" applyFill="1" applyBorder="1" applyAlignment="1"/>
    <xf numFmtId="41" fontId="4" fillId="0" borderId="4" xfId="0" applyNumberFormat="1" applyFont="1" applyFill="1" applyBorder="1" applyAlignment="1"/>
    <xf numFmtId="41" fontId="2" fillId="0" borderId="0" xfId="3" applyNumberFormat="1" applyFont="1" applyFill="1" applyBorder="1" applyAlignment="1"/>
    <xf numFmtId="41" fontId="6" fillId="0" borderId="0" xfId="0" applyNumberFormat="1" applyFont="1"/>
    <xf numFmtId="41" fontId="2" fillId="5" borderId="2" xfId="1" applyNumberFormat="1" applyFont="1" applyFill="1" applyBorder="1" applyAlignment="1"/>
    <xf numFmtId="41" fontId="4" fillId="0" borderId="0" xfId="0" applyNumberFormat="1" applyFont="1" applyFill="1" applyAlignment="1">
      <alignment wrapText="1"/>
    </xf>
    <xf numFmtId="41" fontId="4" fillId="4" borderId="3" xfId="1" applyNumberFormat="1" applyFont="1" applyFill="1" applyBorder="1" applyAlignment="1"/>
    <xf numFmtId="41" fontId="4" fillId="6" borderId="2" xfId="1" applyNumberFormat="1" applyFont="1" applyFill="1" applyBorder="1" applyAlignment="1"/>
    <xf numFmtId="41" fontId="2" fillId="7" borderId="2" xfId="1" applyNumberFormat="1" applyFont="1" applyFill="1" applyBorder="1" applyAlignment="1"/>
    <xf numFmtId="41" fontId="4" fillId="6" borderId="3" xfId="1" applyNumberFormat="1" applyFont="1" applyFill="1" applyBorder="1" applyAlignment="1"/>
    <xf numFmtId="41" fontId="8" fillId="0" borderId="0" xfId="0" applyNumberFormat="1" applyFont="1" applyFill="1" applyAlignment="1">
      <alignment horizontal="left" wrapText="1"/>
    </xf>
    <xf numFmtId="41" fontId="4" fillId="8" borderId="2" xfId="1" applyNumberFormat="1" applyFont="1" applyFill="1" applyBorder="1" applyAlignment="1"/>
    <xf numFmtId="41" fontId="4" fillId="8" borderId="3" xfId="1" applyNumberFormat="1" applyFont="1" applyFill="1" applyBorder="1" applyAlignment="1"/>
    <xf numFmtId="41" fontId="2" fillId="9" borderId="0" xfId="1" applyNumberFormat="1" applyFont="1" applyFill="1" applyBorder="1" applyAlignment="1"/>
    <xf numFmtId="0" fontId="2" fillId="0" borderId="0" xfId="0" applyFont="1" applyFill="1" applyAlignment="1">
      <alignment horizontal="center"/>
    </xf>
    <xf numFmtId="41" fontId="6" fillId="0" borderId="0" xfId="0" applyNumberFormat="1" applyFont="1" applyFill="1"/>
    <xf numFmtId="0" fontId="4" fillId="0" borderId="4" xfId="0" applyNumberFormat="1" applyFont="1" applyFill="1" applyBorder="1" applyAlignment="1">
      <alignment horizontal="left" wrapText="1"/>
    </xf>
    <xf numFmtId="0" fontId="2" fillId="0" borderId="0" xfId="0" applyFont="1" applyFill="1" applyBorder="1" applyAlignment="1">
      <alignment horizontal="left" vertical="top" wrapText="1"/>
    </xf>
    <xf numFmtId="0" fontId="2" fillId="0" borderId="0" xfId="0" applyFont="1" applyAlignment="1">
      <alignment horizontal="center" wrapText="1"/>
    </xf>
    <xf numFmtId="0" fontId="4" fillId="0" borderId="0" xfId="0" applyFont="1" applyAlignment="1">
      <alignment horizontal="left"/>
    </xf>
    <xf numFmtId="0" fontId="4" fillId="0" borderId="0" xfId="0" applyFont="1" applyFill="1" applyAlignment="1">
      <alignment horizontal="left"/>
    </xf>
  </cellXfs>
  <cellStyles count="17">
    <cellStyle name="Comma" xfId="1" builtinId="3"/>
    <cellStyle name="Comma 2" xfId="4"/>
    <cellStyle name="Comma 3 2" xfId="3"/>
    <cellStyle name="Currency 2" xfId="5"/>
    <cellStyle name="Hyperlink 2" xfId="6"/>
    <cellStyle name="Normal" xfId="0" builtinId="0"/>
    <cellStyle name="Normal 10 2" xfId="2"/>
    <cellStyle name="Normal 2" xfId="7"/>
    <cellStyle name="Normal 2 2" xfId="8"/>
    <cellStyle name="Normal 2 3" xfId="9"/>
    <cellStyle name="Normal 2_ROPS for Example 2.03.12_ Draft" xfId="10"/>
    <cellStyle name="Normal 3" xfId="11"/>
    <cellStyle name="Normal 3 2" xfId="12"/>
    <cellStyle name="Normal 4" xfId="13"/>
    <cellStyle name="Normal 5" xfId="14"/>
    <cellStyle name="Normal 6"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tabSelected="1" view="pageBreakPreview" zoomScale="60" zoomScaleNormal="70" workbookViewId="0">
      <pane xSplit="2" ySplit="10" topLeftCell="I11" activePane="bottomRight" state="frozen"/>
      <selection activeCell="AA36" sqref="AA36"/>
      <selection pane="topRight" activeCell="AA36" sqref="AA36"/>
      <selection pane="bottomLeft" activeCell="AA36" sqref="AA36"/>
      <selection pane="bottomRight" activeCell="AB48" sqref="AB48"/>
    </sheetView>
  </sheetViews>
  <sheetFormatPr defaultColWidth="9.140625" defaultRowHeight="12.75" x14ac:dyDescent="0.2"/>
  <cols>
    <col min="1" max="1" width="7.28515625" style="8" customWidth="1"/>
    <col min="2" max="2" width="97.85546875" style="45" customWidth="1"/>
    <col min="3" max="3" width="21.28515625" style="47" bestFit="1" customWidth="1"/>
    <col min="4" max="8" width="18.7109375" style="15" customWidth="1"/>
    <col min="9" max="9" width="18.5703125" style="15" customWidth="1"/>
    <col min="10" max="20" width="18.7109375" style="15" customWidth="1"/>
    <col min="21" max="21" width="3.7109375" style="1" customWidth="1"/>
    <col min="22" max="262" width="9.140625" style="1"/>
    <col min="263" max="263" width="7.28515625" style="1" customWidth="1"/>
    <col min="264" max="264" width="97.85546875" style="1" customWidth="1"/>
    <col min="265" max="270" width="18.7109375" style="1" customWidth="1"/>
    <col min="271" max="518" width="9.140625" style="1"/>
    <col min="519" max="519" width="7.28515625" style="1" customWidth="1"/>
    <col min="520" max="520" width="97.85546875" style="1" customWidth="1"/>
    <col min="521" max="526" width="18.7109375" style="1" customWidth="1"/>
    <col min="527" max="774" width="9.140625" style="1"/>
    <col min="775" max="775" width="7.28515625" style="1" customWidth="1"/>
    <col min="776" max="776" width="97.85546875" style="1" customWidth="1"/>
    <col min="777" max="782" width="18.7109375" style="1" customWidth="1"/>
    <col min="783" max="1030" width="9.140625" style="1"/>
    <col min="1031" max="1031" width="7.28515625" style="1" customWidth="1"/>
    <col min="1032" max="1032" width="97.85546875" style="1" customWidth="1"/>
    <col min="1033" max="1038" width="18.7109375" style="1" customWidth="1"/>
    <col min="1039" max="1286" width="9.140625" style="1"/>
    <col min="1287" max="1287" width="7.28515625" style="1" customWidth="1"/>
    <col min="1288" max="1288" width="97.85546875" style="1" customWidth="1"/>
    <col min="1289" max="1294" width="18.7109375" style="1" customWidth="1"/>
    <col min="1295" max="1542" width="9.140625" style="1"/>
    <col min="1543" max="1543" width="7.28515625" style="1" customWidth="1"/>
    <col min="1544" max="1544" width="97.85546875" style="1" customWidth="1"/>
    <col min="1545" max="1550" width="18.7109375" style="1" customWidth="1"/>
    <col min="1551" max="1798" width="9.140625" style="1"/>
    <col min="1799" max="1799" width="7.28515625" style="1" customWidth="1"/>
    <col min="1800" max="1800" width="97.85546875" style="1" customWidth="1"/>
    <col min="1801" max="1806" width="18.7109375" style="1" customWidth="1"/>
    <col min="1807" max="2054" width="9.140625" style="1"/>
    <col min="2055" max="2055" width="7.28515625" style="1" customWidth="1"/>
    <col min="2056" max="2056" width="97.85546875" style="1" customWidth="1"/>
    <col min="2057" max="2062" width="18.7109375" style="1" customWidth="1"/>
    <col min="2063" max="2310" width="9.140625" style="1"/>
    <col min="2311" max="2311" width="7.28515625" style="1" customWidth="1"/>
    <col min="2312" max="2312" width="97.85546875" style="1" customWidth="1"/>
    <col min="2313" max="2318" width="18.7109375" style="1" customWidth="1"/>
    <col min="2319" max="2566" width="9.140625" style="1"/>
    <col min="2567" max="2567" width="7.28515625" style="1" customWidth="1"/>
    <col min="2568" max="2568" width="97.85546875" style="1" customWidth="1"/>
    <col min="2569" max="2574" width="18.7109375" style="1" customWidth="1"/>
    <col min="2575" max="2822" width="9.140625" style="1"/>
    <col min="2823" max="2823" width="7.28515625" style="1" customWidth="1"/>
    <col min="2824" max="2824" width="97.85546875" style="1" customWidth="1"/>
    <col min="2825" max="2830" width="18.7109375" style="1" customWidth="1"/>
    <col min="2831" max="3078" width="9.140625" style="1"/>
    <col min="3079" max="3079" width="7.28515625" style="1" customWidth="1"/>
    <col min="3080" max="3080" width="97.85546875" style="1" customWidth="1"/>
    <col min="3081" max="3086" width="18.7109375" style="1" customWidth="1"/>
    <col min="3087" max="3334" width="9.140625" style="1"/>
    <col min="3335" max="3335" width="7.28515625" style="1" customWidth="1"/>
    <col min="3336" max="3336" width="97.85546875" style="1" customWidth="1"/>
    <col min="3337" max="3342" width="18.7109375" style="1" customWidth="1"/>
    <col min="3343" max="3590" width="9.140625" style="1"/>
    <col min="3591" max="3591" width="7.28515625" style="1" customWidth="1"/>
    <col min="3592" max="3592" width="97.85546875" style="1" customWidth="1"/>
    <col min="3593" max="3598" width="18.7109375" style="1" customWidth="1"/>
    <col min="3599" max="3846" width="9.140625" style="1"/>
    <col min="3847" max="3847" width="7.28515625" style="1" customWidth="1"/>
    <col min="3848" max="3848" width="97.85546875" style="1" customWidth="1"/>
    <col min="3849" max="3854" width="18.7109375" style="1" customWidth="1"/>
    <col min="3855" max="4102" width="9.140625" style="1"/>
    <col min="4103" max="4103" width="7.28515625" style="1" customWidth="1"/>
    <col min="4104" max="4104" width="97.85546875" style="1" customWidth="1"/>
    <col min="4105" max="4110" width="18.7109375" style="1" customWidth="1"/>
    <col min="4111" max="4358" width="9.140625" style="1"/>
    <col min="4359" max="4359" width="7.28515625" style="1" customWidth="1"/>
    <col min="4360" max="4360" width="97.85546875" style="1" customWidth="1"/>
    <col min="4361" max="4366" width="18.7109375" style="1" customWidth="1"/>
    <col min="4367" max="4614" width="9.140625" style="1"/>
    <col min="4615" max="4615" width="7.28515625" style="1" customWidth="1"/>
    <col min="4616" max="4616" width="97.85546875" style="1" customWidth="1"/>
    <col min="4617" max="4622" width="18.7109375" style="1" customWidth="1"/>
    <col min="4623" max="4870" width="9.140625" style="1"/>
    <col min="4871" max="4871" width="7.28515625" style="1" customWidth="1"/>
    <col min="4872" max="4872" width="97.85546875" style="1" customWidth="1"/>
    <col min="4873" max="4878" width="18.7109375" style="1" customWidth="1"/>
    <col min="4879" max="5126" width="9.140625" style="1"/>
    <col min="5127" max="5127" width="7.28515625" style="1" customWidth="1"/>
    <col min="5128" max="5128" width="97.85546875" style="1" customWidth="1"/>
    <col min="5129" max="5134" width="18.7109375" style="1" customWidth="1"/>
    <col min="5135" max="5382" width="9.140625" style="1"/>
    <col min="5383" max="5383" width="7.28515625" style="1" customWidth="1"/>
    <col min="5384" max="5384" width="97.85546875" style="1" customWidth="1"/>
    <col min="5385" max="5390" width="18.7109375" style="1" customWidth="1"/>
    <col min="5391" max="5638" width="9.140625" style="1"/>
    <col min="5639" max="5639" width="7.28515625" style="1" customWidth="1"/>
    <col min="5640" max="5640" width="97.85546875" style="1" customWidth="1"/>
    <col min="5641" max="5646" width="18.7109375" style="1" customWidth="1"/>
    <col min="5647" max="5894" width="9.140625" style="1"/>
    <col min="5895" max="5895" width="7.28515625" style="1" customWidth="1"/>
    <col min="5896" max="5896" width="97.85546875" style="1" customWidth="1"/>
    <col min="5897" max="5902" width="18.7109375" style="1" customWidth="1"/>
    <col min="5903" max="6150" width="9.140625" style="1"/>
    <col min="6151" max="6151" width="7.28515625" style="1" customWidth="1"/>
    <col min="6152" max="6152" width="97.85546875" style="1" customWidth="1"/>
    <col min="6153" max="6158" width="18.7109375" style="1" customWidth="1"/>
    <col min="6159" max="6406" width="9.140625" style="1"/>
    <col min="6407" max="6407" width="7.28515625" style="1" customWidth="1"/>
    <col min="6408" max="6408" width="97.85546875" style="1" customWidth="1"/>
    <col min="6409" max="6414" width="18.7109375" style="1" customWidth="1"/>
    <col min="6415" max="6662" width="9.140625" style="1"/>
    <col min="6663" max="6663" width="7.28515625" style="1" customWidth="1"/>
    <col min="6664" max="6664" width="97.85546875" style="1" customWidth="1"/>
    <col min="6665" max="6670" width="18.7109375" style="1" customWidth="1"/>
    <col min="6671" max="6918" width="9.140625" style="1"/>
    <col min="6919" max="6919" width="7.28515625" style="1" customWidth="1"/>
    <col min="6920" max="6920" width="97.85546875" style="1" customWidth="1"/>
    <col min="6921" max="6926" width="18.7109375" style="1" customWidth="1"/>
    <col min="6927" max="7174" width="9.140625" style="1"/>
    <col min="7175" max="7175" width="7.28515625" style="1" customWidth="1"/>
    <col min="7176" max="7176" width="97.85546875" style="1" customWidth="1"/>
    <col min="7177" max="7182" width="18.7109375" style="1" customWidth="1"/>
    <col min="7183" max="7430" width="9.140625" style="1"/>
    <col min="7431" max="7431" width="7.28515625" style="1" customWidth="1"/>
    <col min="7432" max="7432" width="97.85546875" style="1" customWidth="1"/>
    <col min="7433" max="7438" width="18.7109375" style="1" customWidth="1"/>
    <col min="7439" max="7686" width="9.140625" style="1"/>
    <col min="7687" max="7687" width="7.28515625" style="1" customWidth="1"/>
    <col min="7688" max="7688" width="97.85546875" style="1" customWidth="1"/>
    <col min="7689" max="7694" width="18.7109375" style="1" customWidth="1"/>
    <col min="7695" max="7942" width="9.140625" style="1"/>
    <col min="7943" max="7943" width="7.28515625" style="1" customWidth="1"/>
    <col min="7944" max="7944" width="97.85546875" style="1" customWidth="1"/>
    <col min="7945" max="7950" width="18.7109375" style="1" customWidth="1"/>
    <col min="7951" max="8198" width="9.140625" style="1"/>
    <col min="8199" max="8199" width="7.28515625" style="1" customWidth="1"/>
    <col min="8200" max="8200" width="97.85546875" style="1" customWidth="1"/>
    <col min="8201" max="8206" width="18.7109375" style="1" customWidth="1"/>
    <col min="8207" max="8454" width="9.140625" style="1"/>
    <col min="8455" max="8455" width="7.28515625" style="1" customWidth="1"/>
    <col min="8456" max="8456" width="97.85546875" style="1" customWidth="1"/>
    <col min="8457" max="8462" width="18.7109375" style="1" customWidth="1"/>
    <col min="8463" max="8710" width="9.140625" style="1"/>
    <col min="8711" max="8711" width="7.28515625" style="1" customWidth="1"/>
    <col min="8712" max="8712" width="97.85546875" style="1" customWidth="1"/>
    <col min="8713" max="8718" width="18.7109375" style="1" customWidth="1"/>
    <col min="8719" max="8966" width="9.140625" style="1"/>
    <col min="8967" max="8967" width="7.28515625" style="1" customWidth="1"/>
    <col min="8968" max="8968" width="97.85546875" style="1" customWidth="1"/>
    <col min="8969" max="8974" width="18.7109375" style="1" customWidth="1"/>
    <col min="8975" max="9222" width="9.140625" style="1"/>
    <col min="9223" max="9223" width="7.28515625" style="1" customWidth="1"/>
    <col min="9224" max="9224" width="97.85546875" style="1" customWidth="1"/>
    <col min="9225" max="9230" width="18.7109375" style="1" customWidth="1"/>
    <col min="9231" max="9478" width="9.140625" style="1"/>
    <col min="9479" max="9479" width="7.28515625" style="1" customWidth="1"/>
    <col min="9480" max="9480" width="97.85546875" style="1" customWidth="1"/>
    <col min="9481" max="9486" width="18.7109375" style="1" customWidth="1"/>
    <col min="9487" max="9734" width="9.140625" style="1"/>
    <col min="9735" max="9735" width="7.28515625" style="1" customWidth="1"/>
    <col min="9736" max="9736" width="97.85546875" style="1" customWidth="1"/>
    <col min="9737" max="9742" width="18.7109375" style="1" customWidth="1"/>
    <col min="9743" max="9990" width="9.140625" style="1"/>
    <col min="9991" max="9991" width="7.28515625" style="1" customWidth="1"/>
    <col min="9992" max="9992" width="97.85546875" style="1" customWidth="1"/>
    <col min="9993" max="9998" width="18.7109375" style="1" customWidth="1"/>
    <col min="9999" max="10246" width="9.140625" style="1"/>
    <col min="10247" max="10247" width="7.28515625" style="1" customWidth="1"/>
    <col min="10248" max="10248" width="97.85546875" style="1" customWidth="1"/>
    <col min="10249" max="10254" width="18.7109375" style="1" customWidth="1"/>
    <col min="10255" max="10502" width="9.140625" style="1"/>
    <col min="10503" max="10503" width="7.28515625" style="1" customWidth="1"/>
    <col min="10504" max="10504" width="97.85546875" style="1" customWidth="1"/>
    <col min="10505" max="10510" width="18.7109375" style="1" customWidth="1"/>
    <col min="10511" max="10758" width="9.140625" style="1"/>
    <col min="10759" max="10759" width="7.28515625" style="1" customWidth="1"/>
    <col min="10760" max="10760" width="97.85546875" style="1" customWidth="1"/>
    <col min="10761" max="10766" width="18.7109375" style="1" customWidth="1"/>
    <col min="10767" max="11014" width="9.140625" style="1"/>
    <col min="11015" max="11015" width="7.28515625" style="1" customWidth="1"/>
    <col min="11016" max="11016" width="97.85546875" style="1" customWidth="1"/>
    <col min="11017" max="11022" width="18.7109375" style="1" customWidth="1"/>
    <col min="11023" max="11270" width="9.140625" style="1"/>
    <col min="11271" max="11271" width="7.28515625" style="1" customWidth="1"/>
    <col min="11272" max="11272" width="97.85546875" style="1" customWidth="1"/>
    <col min="11273" max="11278" width="18.7109375" style="1" customWidth="1"/>
    <col min="11279" max="11526" width="9.140625" style="1"/>
    <col min="11527" max="11527" width="7.28515625" style="1" customWidth="1"/>
    <col min="11528" max="11528" width="97.85546875" style="1" customWidth="1"/>
    <col min="11529" max="11534" width="18.7109375" style="1" customWidth="1"/>
    <col min="11535" max="11782" width="9.140625" style="1"/>
    <col min="11783" max="11783" width="7.28515625" style="1" customWidth="1"/>
    <col min="11784" max="11784" width="97.85546875" style="1" customWidth="1"/>
    <col min="11785" max="11790" width="18.7109375" style="1" customWidth="1"/>
    <col min="11791" max="12038" width="9.140625" style="1"/>
    <col min="12039" max="12039" width="7.28515625" style="1" customWidth="1"/>
    <col min="12040" max="12040" width="97.85546875" style="1" customWidth="1"/>
    <col min="12041" max="12046" width="18.7109375" style="1" customWidth="1"/>
    <col min="12047" max="12294" width="9.140625" style="1"/>
    <col min="12295" max="12295" width="7.28515625" style="1" customWidth="1"/>
    <col min="12296" max="12296" width="97.85546875" style="1" customWidth="1"/>
    <col min="12297" max="12302" width="18.7109375" style="1" customWidth="1"/>
    <col min="12303" max="12550" width="9.140625" style="1"/>
    <col min="12551" max="12551" width="7.28515625" style="1" customWidth="1"/>
    <col min="12552" max="12552" width="97.85546875" style="1" customWidth="1"/>
    <col min="12553" max="12558" width="18.7109375" style="1" customWidth="1"/>
    <col min="12559" max="12806" width="9.140625" style="1"/>
    <col min="12807" max="12807" width="7.28515625" style="1" customWidth="1"/>
    <col min="12808" max="12808" width="97.85546875" style="1" customWidth="1"/>
    <col min="12809" max="12814" width="18.7109375" style="1" customWidth="1"/>
    <col min="12815" max="13062" width="9.140625" style="1"/>
    <col min="13063" max="13063" width="7.28515625" style="1" customWidth="1"/>
    <col min="13064" max="13064" width="97.85546875" style="1" customWidth="1"/>
    <col min="13065" max="13070" width="18.7109375" style="1" customWidth="1"/>
    <col min="13071" max="13318" width="9.140625" style="1"/>
    <col min="13319" max="13319" width="7.28515625" style="1" customWidth="1"/>
    <col min="13320" max="13320" width="97.85546875" style="1" customWidth="1"/>
    <col min="13321" max="13326" width="18.7109375" style="1" customWidth="1"/>
    <col min="13327" max="13574" width="9.140625" style="1"/>
    <col min="13575" max="13575" width="7.28515625" style="1" customWidth="1"/>
    <col min="13576" max="13576" width="97.85546875" style="1" customWidth="1"/>
    <col min="13577" max="13582" width="18.7109375" style="1" customWidth="1"/>
    <col min="13583" max="13830" width="9.140625" style="1"/>
    <col min="13831" max="13831" width="7.28515625" style="1" customWidth="1"/>
    <col min="13832" max="13832" width="97.85546875" style="1" customWidth="1"/>
    <col min="13833" max="13838" width="18.7109375" style="1" customWidth="1"/>
    <col min="13839" max="14086" width="9.140625" style="1"/>
    <col min="14087" max="14087" width="7.28515625" style="1" customWidth="1"/>
    <col min="14088" max="14088" width="97.85546875" style="1" customWidth="1"/>
    <col min="14089" max="14094" width="18.7109375" style="1" customWidth="1"/>
    <col min="14095" max="14342" width="9.140625" style="1"/>
    <col min="14343" max="14343" width="7.28515625" style="1" customWidth="1"/>
    <col min="14344" max="14344" width="97.85546875" style="1" customWidth="1"/>
    <col min="14345" max="14350" width="18.7109375" style="1" customWidth="1"/>
    <col min="14351" max="14598" width="9.140625" style="1"/>
    <col min="14599" max="14599" width="7.28515625" style="1" customWidth="1"/>
    <col min="14600" max="14600" width="97.85546875" style="1" customWidth="1"/>
    <col min="14601" max="14606" width="18.7109375" style="1" customWidth="1"/>
    <col min="14607" max="14854" width="9.140625" style="1"/>
    <col min="14855" max="14855" width="7.28515625" style="1" customWidth="1"/>
    <col min="14856" max="14856" width="97.85546875" style="1" customWidth="1"/>
    <col min="14857" max="14862" width="18.7109375" style="1" customWidth="1"/>
    <col min="14863" max="15110" width="9.140625" style="1"/>
    <col min="15111" max="15111" width="7.28515625" style="1" customWidth="1"/>
    <col min="15112" max="15112" width="97.85546875" style="1" customWidth="1"/>
    <col min="15113" max="15118" width="18.7109375" style="1" customWidth="1"/>
    <col min="15119" max="15366" width="9.140625" style="1"/>
    <col min="15367" max="15367" width="7.28515625" style="1" customWidth="1"/>
    <col min="15368" max="15368" width="97.85546875" style="1" customWidth="1"/>
    <col min="15369" max="15374" width="18.7109375" style="1" customWidth="1"/>
    <col min="15375" max="15622" width="9.140625" style="1"/>
    <col min="15623" max="15623" width="7.28515625" style="1" customWidth="1"/>
    <col min="15624" max="15624" width="97.85546875" style="1" customWidth="1"/>
    <col min="15625" max="15630" width="18.7109375" style="1" customWidth="1"/>
    <col min="15631" max="15878" width="9.140625" style="1"/>
    <col min="15879" max="15879" width="7.28515625" style="1" customWidth="1"/>
    <col min="15880" max="15880" width="97.85546875" style="1" customWidth="1"/>
    <col min="15881" max="15886" width="18.7109375" style="1" customWidth="1"/>
    <col min="15887" max="16134" width="9.140625" style="1"/>
    <col min="16135" max="16135" width="7.28515625" style="1" customWidth="1"/>
    <col min="16136" max="16136" width="97.85546875" style="1" customWidth="1"/>
    <col min="16137" max="16142" width="18.7109375" style="1" customWidth="1"/>
    <col min="16143" max="16384" width="9.140625" style="1"/>
  </cols>
  <sheetData>
    <row r="1" spans="1:21" ht="28.5" customHeight="1" x14ac:dyDescent="0.25">
      <c r="A1" s="67" t="s">
        <v>0</v>
      </c>
      <c r="B1" s="67"/>
      <c r="C1" s="67"/>
      <c r="D1" s="67"/>
      <c r="E1" s="67"/>
      <c r="F1" s="67"/>
      <c r="G1" s="67"/>
      <c r="H1" s="67"/>
      <c r="I1" s="67"/>
      <c r="J1" s="67"/>
      <c r="K1" s="67"/>
      <c r="L1" s="67"/>
      <c r="M1" s="67"/>
      <c r="N1" s="67"/>
      <c r="O1" s="67"/>
      <c r="P1" s="67"/>
      <c r="Q1" s="67"/>
      <c r="R1" s="67"/>
      <c r="S1" s="67"/>
      <c r="T1" s="67"/>
    </row>
    <row r="2" spans="1:21" ht="17.100000000000001" customHeight="1" x14ac:dyDescent="0.25">
      <c r="A2" s="68" t="s">
        <v>1</v>
      </c>
      <c r="B2" s="68"/>
      <c r="C2" s="68"/>
      <c r="D2" s="68"/>
      <c r="E2" s="68"/>
      <c r="F2" s="68"/>
      <c r="G2" s="68"/>
      <c r="H2" s="68"/>
      <c r="I2" s="68"/>
      <c r="J2" s="68"/>
      <c r="K2" s="68"/>
      <c r="L2" s="68"/>
      <c r="M2" s="68"/>
      <c r="N2" s="68"/>
      <c r="O2" s="68"/>
      <c r="P2" s="68"/>
      <c r="Q2" s="68"/>
      <c r="R2" s="68"/>
      <c r="S2" s="68"/>
      <c r="T2" s="68"/>
    </row>
    <row r="3" spans="1:21" ht="17.100000000000001" customHeight="1" x14ac:dyDescent="0.25">
      <c r="A3" s="68" t="s">
        <v>2</v>
      </c>
      <c r="B3" s="68"/>
      <c r="C3" s="68"/>
      <c r="D3" s="68"/>
      <c r="E3" s="68"/>
      <c r="F3" s="68"/>
      <c r="G3" s="68"/>
      <c r="H3" s="68"/>
      <c r="I3" s="68"/>
      <c r="J3" s="68"/>
      <c r="K3" s="68"/>
      <c r="L3" s="68"/>
      <c r="M3" s="68"/>
      <c r="N3" s="68"/>
      <c r="O3" s="68"/>
      <c r="P3" s="68"/>
      <c r="Q3" s="68"/>
      <c r="R3" s="68"/>
      <c r="S3" s="68"/>
      <c r="T3" s="68"/>
    </row>
    <row r="4" spans="1:21" ht="17.100000000000001" customHeight="1" x14ac:dyDescent="0.25">
      <c r="A4" s="69" t="s">
        <v>3</v>
      </c>
      <c r="B4" s="69"/>
      <c r="C4" s="69"/>
      <c r="D4" s="69"/>
      <c r="E4" s="69"/>
      <c r="F4" s="69"/>
      <c r="G4" s="69"/>
      <c r="H4" s="69"/>
      <c r="I4" s="69"/>
      <c r="J4" s="69"/>
      <c r="K4" s="69"/>
      <c r="L4" s="69"/>
      <c r="M4" s="69"/>
      <c r="N4" s="69"/>
      <c r="O4" s="69"/>
      <c r="P4" s="69"/>
      <c r="Q4" s="69"/>
      <c r="R4" s="69"/>
      <c r="S4" s="69"/>
      <c r="T4" s="69"/>
    </row>
    <row r="5" spans="1:21" ht="26.45" x14ac:dyDescent="0.25">
      <c r="A5" s="2" t="s">
        <v>4</v>
      </c>
      <c r="B5" s="3" t="s">
        <v>5</v>
      </c>
      <c r="C5" s="4" t="s">
        <v>6</v>
      </c>
      <c r="D5" s="5" t="s">
        <v>7</v>
      </c>
      <c r="E5" s="5" t="s">
        <v>8</v>
      </c>
      <c r="F5" s="5" t="s">
        <v>9</v>
      </c>
      <c r="G5" s="5" t="s">
        <v>10</v>
      </c>
      <c r="H5" s="5" t="s">
        <v>11</v>
      </c>
      <c r="I5" s="5" t="s">
        <v>12</v>
      </c>
      <c r="J5" s="5" t="s">
        <v>13</v>
      </c>
      <c r="K5" s="5" t="s">
        <v>14</v>
      </c>
      <c r="L5" s="5" t="s">
        <v>15</v>
      </c>
      <c r="M5" s="5" t="s">
        <v>16</v>
      </c>
      <c r="N5" s="6" t="s">
        <v>17</v>
      </c>
      <c r="O5" s="5" t="s">
        <v>18</v>
      </c>
      <c r="P5" s="5" t="s">
        <v>19</v>
      </c>
      <c r="Q5" s="5" t="s">
        <v>20</v>
      </c>
      <c r="R5" s="5" t="s">
        <v>21</v>
      </c>
      <c r="S5" s="5" t="s">
        <v>22</v>
      </c>
      <c r="T5" s="6" t="s">
        <v>23</v>
      </c>
      <c r="U5" s="7"/>
    </row>
    <row r="6" spans="1:21" ht="15.95" hidden="1" customHeight="1" x14ac:dyDescent="0.25">
      <c r="A6" s="8">
        <v>1</v>
      </c>
      <c r="B6" s="9" t="s">
        <v>24</v>
      </c>
      <c r="C6" s="9"/>
      <c r="D6" s="9"/>
      <c r="E6" s="9"/>
      <c r="F6" s="9"/>
      <c r="G6" s="9"/>
      <c r="H6" s="9"/>
      <c r="I6" s="9"/>
      <c r="J6" s="9"/>
      <c r="K6" s="9"/>
      <c r="L6" s="9"/>
      <c r="M6" s="9"/>
      <c r="N6" s="9"/>
      <c r="O6" s="9"/>
      <c r="P6" s="9"/>
      <c r="Q6" s="9"/>
      <c r="R6" s="9"/>
      <c r="S6" s="9"/>
      <c r="T6" s="9"/>
      <c r="U6" s="7"/>
    </row>
    <row r="7" spans="1:21" ht="15.95" hidden="1" customHeight="1" x14ac:dyDescent="0.25">
      <c r="A7" s="8">
        <v>2</v>
      </c>
      <c r="B7" s="10" t="s">
        <v>25</v>
      </c>
      <c r="C7" s="11">
        <f>SUM(D7:T7)</f>
        <v>0</v>
      </c>
      <c r="D7" s="11"/>
      <c r="E7" s="11"/>
      <c r="F7" s="11"/>
      <c r="G7" s="11"/>
      <c r="H7" s="11"/>
      <c r="I7" s="11"/>
      <c r="J7" s="11"/>
      <c r="K7" s="11"/>
      <c r="L7" s="11"/>
      <c r="M7" s="11"/>
      <c r="N7" s="11"/>
      <c r="O7" s="11"/>
      <c r="P7" s="11"/>
      <c r="Q7" s="12"/>
      <c r="R7" s="13"/>
      <c r="S7" s="14"/>
      <c r="T7" s="14"/>
      <c r="U7" s="7"/>
    </row>
    <row r="8" spans="1:21" ht="15.95" hidden="1" customHeight="1" x14ac:dyDescent="0.25">
      <c r="A8" s="8">
        <v>3</v>
      </c>
      <c r="B8" s="10" t="s">
        <v>26</v>
      </c>
      <c r="C8" s="11">
        <f>SUM(D8:T8)</f>
        <v>0</v>
      </c>
      <c r="D8" s="11"/>
      <c r="E8" s="11"/>
      <c r="F8" s="11"/>
      <c r="G8" s="11"/>
      <c r="H8" s="11"/>
      <c r="I8" s="11"/>
      <c r="J8" s="11"/>
      <c r="K8" s="11"/>
      <c r="L8" s="11"/>
      <c r="M8" s="11"/>
      <c r="N8" s="11"/>
      <c r="O8" s="11"/>
      <c r="P8" s="11"/>
      <c r="Q8" s="12"/>
      <c r="R8" s="13"/>
      <c r="S8" s="11"/>
      <c r="T8" s="11"/>
      <c r="U8" s="7"/>
    </row>
    <row r="9" spans="1:21" ht="15.95" hidden="1" customHeight="1" x14ac:dyDescent="0.25">
      <c r="A9" s="8">
        <v>4</v>
      </c>
      <c r="B9" s="10" t="s">
        <v>27</v>
      </c>
      <c r="C9" s="11">
        <f>SUM(D9:T9)</f>
        <v>0</v>
      </c>
      <c r="D9" s="11"/>
      <c r="E9" s="11"/>
      <c r="F9" s="11"/>
      <c r="G9" s="11"/>
      <c r="H9" s="11"/>
      <c r="I9" s="11"/>
      <c r="J9" s="11"/>
      <c r="K9" s="11"/>
      <c r="L9" s="11"/>
      <c r="M9" s="11"/>
      <c r="N9" s="11"/>
      <c r="O9" s="11"/>
      <c r="P9" s="11"/>
      <c r="R9" s="11"/>
      <c r="S9" s="11"/>
      <c r="T9" s="11"/>
      <c r="U9" s="7"/>
    </row>
    <row r="10" spans="1:21" ht="15.95" hidden="1" customHeight="1" x14ac:dyDescent="0.25">
      <c r="A10" s="8">
        <v>5</v>
      </c>
      <c r="B10" s="10" t="s">
        <v>28</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3">
      <c r="A11" s="8">
        <v>6</v>
      </c>
      <c r="B11" s="16" t="s">
        <v>29</v>
      </c>
      <c r="C11" s="48">
        <f>SUM(D11:T11)</f>
        <v>281937406.68000001</v>
      </c>
      <c r="D11" s="48">
        <v>2353017.4699999997</v>
      </c>
      <c r="E11" s="48">
        <v>8948343.6000000015</v>
      </c>
      <c r="F11" s="48">
        <v>12855226.130000001</v>
      </c>
      <c r="G11" s="48">
        <v>9614151.200000003</v>
      </c>
      <c r="H11" s="48">
        <v>15337688.339999998</v>
      </c>
      <c r="I11" s="48">
        <v>5635297.4199999999</v>
      </c>
      <c r="J11" s="48">
        <v>2286177.8699999996</v>
      </c>
      <c r="K11" s="48">
        <v>2019091.8999999994</v>
      </c>
      <c r="L11" s="48">
        <v>9454560.1799999997</v>
      </c>
      <c r="M11" s="48">
        <v>6893157.8699999992</v>
      </c>
      <c r="N11" s="48">
        <v>120256698.83999999</v>
      </c>
      <c r="O11" s="48">
        <v>40495473.43</v>
      </c>
      <c r="P11" s="48">
        <v>6079757.2300000023</v>
      </c>
      <c r="Q11" s="48">
        <v>25617680.070000004</v>
      </c>
      <c r="R11" s="48">
        <v>588610.48999999987</v>
      </c>
      <c r="S11" s="48">
        <v>11226755.210000001</v>
      </c>
      <c r="T11" s="48">
        <v>2275719.4299999997</v>
      </c>
      <c r="U11" s="7"/>
    </row>
    <row r="12" spans="1:21" ht="15.95" customHeight="1" thickTop="1" x14ac:dyDescent="0.25">
      <c r="A12" s="8">
        <v>7</v>
      </c>
      <c r="B12" s="17" t="s">
        <v>30</v>
      </c>
      <c r="C12" s="49">
        <f t="shared" ref="C12:S12" si="0">C11</f>
        <v>281937406.68000001</v>
      </c>
      <c r="D12" s="49">
        <f t="shared" si="0"/>
        <v>2353017.4699999997</v>
      </c>
      <c r="E12" s="49">
        <f t="shared" si="0"/>
        <v>8948343.6000000015</v>
      </c>
      <c r="F12" s="49">
        <f t="shared" si="0"/>
        <v>12855226.130000001</v>
      </c>
      <c r="G12" s="49">
        <f t="shared" si="0"/>
        <v>9614151.200000003</v>
      </c>
      <c r="H12" s="49">
        <f t="shared" si="0"/>
        <v>15337688.339999998</v>
      </c>
      <c r="I12" s="49">
        <f t="shared" si="0"/>
        <v>5635297.4199999999</v>
      </c>
      <c r="J12" s="49">
        <f t="shared" si="0"/>
        <v>2286177.8699999996</v>
      </c>
      <c r="K12" s="49">
        <f>K11</f>
        <v>2019091.8999999994</v>
      </c>
      <c r="L12" s="49">
        <f t="shared" si="0"/>
        <v>9454560.1799999997</v>
      </c>
      <c r="M12" s="49">
        <f t="shared" si="0"/>
        <v>6893157.8699999992</v>
      </c>
      <c r="N12" s="49">
        <f t="shared" si="0"/>
        <v>120256698.83999999</v>
      </c>
      <c r="O12" s="49">
        <f t="shared" si="0"/>
        <v>40495473.43</v>
      </c>
      <c r="P12" s="49">
        <f t="shared" si="0"/>
        <v>6079757.2300000023</v>
      </c>
      <c r="Q12" s="49">
        <f t="shared" si="0"/>
        <v>25617680.070000004</v>
      </c>
      <c r="R12" s="49">
        <f t="shared" si="0"/>
        <v>588610.48999999987</v>
      </c>
      <c r="S12" s="49">
        <f t="shared" si="0"/>
        <v>11226755.210000001</v>
      </c>
      <c r="T12" s="49">
        <f>T11</f>
        <v>2275719.4299999997</v>
      </c>
      <c r="U12" s="7"/>
    </row>
    <row r="13" spans="1:21" ht="21" customHeight="1" x14ac:dyDescent="0.25">
      <c r="A13" s="8">
        <v>8</v>
      </c>
      <c r="B13" s="18" t="s">
        <v>31</v>
      </c>
      <c r="C13" s="50"/>
      <c r="D13" s="50"/>
      <c r="E13" s="50"/>
      <c r="F13" s="50"/>
      <c r="G13" s="50"/>
      <c r="H13" s="50"/>
      <c r="I13" s="50"/>
      <c r="J13" s="50"/>
      <c r="K13" s="50"/>
      <c r="L13" s="19"/>
      <c r="M13" s="19"/>
      <c r="N13" s="19"/>
      <c r="O13" s="19"/>
      <c r="P13" s="19"/>
      <c r="Q13" s="19"/>
      <c r="R13" s="19"/>
      <c r="S13" s="19"/>
      <c r="T13" s="19"/>
      <c r="U13" s="7"/>
    </row>
    <row r="14" spans="1:21" ht="15.95" customHeight="1" x14ac:dyDescent="0.25">
      <c r="A14" s="8">
        <v>9</v>
      </c>
      <c r="B14" s="20" t="s">
        <v>32</v>
      </c>
      <c r="C14" s="21"/>
      <c r="D14" s="21"/>
      <c r="E14" s="21"/>
      <c r="F14" s="21"/>
      <c r="G14" s="21"/>
      <c r="H14" s="21"/>
      <c r="I14" s="21"/>
      <c r="J14" s="21"/>
      <c r="K14" s="21"/>
      <c r="L14" s="21"/>
      <c r="M14" s="21"/>
      <c r="N14" s="21"/>
      <c r="O14" s="21"/>
      <c r="P14" s="21"/>
      <c r="Q14" s="21"/>
      <c r="R14" s="21"/>
      <c r="S14" s="21"/>
      <c r="T14" s="21"/>
      <c r="U14" s="7"/>
    </row>
    <row r="15" spans="1:21" ht="15.95" customHeight="1" x14ac:dyDescent="0.25">
      <c r="A15" s="8">
        <v>10</v>
      </c>
      <c r="B15" s="22" t="s">
        <v>33</v>
      </c>
      <c r="C15" s="43">
        <f>SUM(D15:T15)</f>
        <v>341135.16000000003</v>
      </c>
      <c r="D15" s="43">
        <v>7502.9900000000007</v>
      </c>
      <c r="E15" s="43">
        <v>43644.22</v>
      </c>
      <c r="F15" s="43">
        <v>6209.06</v>
      </c>
      <c r="G15" s="43">
        <v>11014.98</v>
      </c>
      <c r="H15" s="43">
        <v>6819.68</v>
      </c>
      <c r="I15" s="43">
        <v>9937.34</v>
      </c>
      <c r="J15" s="43">
        <v>14520.45</v>
      </c>
      <c r="K15" s="43">
        <v>5238.82</v>
      </c>
      <c r="L15" s="43">
        <v>34347.700000000004</v>
      </c>
      <c r="M15" s="43">
        <v>5416.11</v>
      </c>
      <c r="N15" s="43">
        <v>117707.77000000002</v>
      </c>
      <c r="O15" s="43">
        <v>28738.080000000002</v>
      </c>
      <c r="P15" s="43">
        <v>9957.2799999999988</v>
      </c>
      <c r="Q15" s="51">
        <v>12523.08</v>
      </c>
      <c r="R15" s="52">
        <v>4730.3700000000008</v>
      </c>
      <c r="S15" s="43">
        <v>11285.02</v>
      </c>
      <c r="T15" s="43">
        <v>11542.21</v>
      </c>
      <c r="U15" s="7"/>
    </row>
    <row r="16" spans="1:21" ht="15.95" customHeight="1" x14ac:dyDescent="0.25">
      <c r="A16" s="8">
        <v>11</v>
      </c>
      <c r="B16" s="22" t="s">
        <v>34</v>
      </c>
      <c r="C16" s="43">
        <f>SUM(D16:T16)</f>
        <v>2663644</v>
      </c>
      <c r="D16" s="43">
        <v>22447</v>
      </c>
      <c r="E16" s="43">
        <v>82286</v>
      </c>
      <c r="F16" s="43">
        <v>120987</v>
      </c>
      <c r="G16" s="43">
        <v>91744</v>
      </c>
      <c r="H16" s="43">
        <v>147055</v>
      </c>
      <c r="I16" s="43">
        <v>52416</v>
      </c>
      <c r="J16" s="43">
        <v>22351</v>
      </c>
      <c r="K16" s="43">
        <v>19378</v>
      </c>
      <c r="L16" s="43">
        <v>88606</v>
      </c>
      <c r="M16" s="43">
        <v>66297</v>
      </c>
      <c r="N16" s="43">
        <v>1131275</v>
      </c>
      <c r="O16" s="43">
        <v>384287</v>
      </c>
      <c r="P16" s="43">
        <v>57067</v>
      </c>
      <c r="Q16" s="43">
        <v>244228</v>
      </c>
      <c r="R16" s="43">
        <v>5517</v>
      </c>
      <c r="S16" s="43">
        <v>107654</v>
      </c>
      <c r="T16" s="43">
        <v>20049</v>
      </c>
      <c r="U16" s="7"/>
    </row>
    <row r="17" spans="1:21" ht="26.25" customHeight="1" x14ac:dyDescent="0.25">
      <c r="A17" s="8">
        <v>12</v>
      </c>
      <c r="B17" s="23" t="s">
        <v>35</v>
      </c>
      <c r="C17" s="43">
        <f>SUM(D17:T17)</f>
        <v>58797.729999999996</v>
      </c>
      <c r="D17" s="43">
        <v>0</v>
      </c>
      <c r="E17" s="43">
        <v>0</v>
      </c>
      <c r="F17" s="43">
        <v>0</v>
      </c>
      <c r="G17" s="43">
        <v>0</v>
      </c>
      <c r="H17" s="43">
        <v>0</v>
      </c>
      <c r="I17" s="43">
        <v>0</v>
      </c>
      <c r="J17" s="43">
        <v>0</v>
      </c>
      <c r="K17" s="43">
        <f>25824.31</f>
        <v>25824.31</v>
      </c>
      <c r="L17" s="43">
        <v>0</v>
      </c>
      <c r="M17" s="43">
        <v>0</v>
      </c>
      <c r="N17" s="43">
        <v>0</v>
      </c>
      <c r="O17" s="43">
        <v>0</v>
      </c>
      <c r="P17" s="43">
        <v>0</v>
      </c>
      <c r="Q17" s="43">
        <v>0</v>
      </c>
      <c r="R17" s="43">
        <f>32973.42</f>
        <v>32973.42</v>
      </c>
      <c r="S17" s="43">
        <v>0</v>
      </c>
      <c r="T17" s="43">
        <v>0</v>
      </c>
      <c r="U17" s="7"/>
    </row>
    <row r="18" spans="1:21" ht="15.95" customHeight="1" x14ac:dyDescent="0.25">
      <c r="A18" s="8">
        <v>13</v>
      </c>
      <c r="B18" s="24" t="s">
        <v>36</v>
      </c>
      <c r="C18" s="53">
        <f>SUM(D18:T18)</f>
        <v>3063576.8899999997</v>
      </c>
      <c r="D18" s="53">
        <f>SUM(D15:D17)</f>
        <v>29949.99</v>
      </c>
      <c r="E18" s="53">
        <f t="shared" ref="E18:Q18" si="1">SUM(E15:E17)</f>
        <v>125930.22</v>
      </c>
      <c r="F18" s="53">
        <f t="shared" si="1"/>
        <v>127196.06</v>
      </c>
      <c r="G18" s="53">
        <f>SUM(G15:G17)</f>
        <v>102758.98</v>
      </c>
      <c r="H18" s="53">
        <f t="shared" si="1"/>
        <v>153874.68</v>
      </c>
      <c r="I18" s="53">
        <f>SUM(I15:I17)</f>
        <v>62353.34</v>
      </c>
      <c r="J18" s="53">
        <f t="shared" si="1"/>
        <v>36871.449999999997</v>
      </c>
      <c r="K18" s="53">
        <f>SUM(K15:K17)</f>
        <v>50441.130000000005</v>
      </c>
      <c r="L18" s="53">
        <f t="shared" si="1"/>
        <v>122953.70000000001</v>
      </c>
      <c r="M18" s="53">
        <f t="shared" si="1"/>
        <v>71713.11</v>
      </c>
      <c r="N18" s="53">
        <f t="shared" si="1"/>
        <v>1248982.77</v>
      </c>
      <c r="O18" s="53">
        <f t="shared" si="1"/>
        <v>413025.08</v>
      </c>
      <c r="P18" s="53">
        <f>SUM(P15:P17)</f>
        <v>67024.28</v>
      </c>
      <c r="Q18" s="53">
        <f t="shared" si="1"/>
        <v>256751.08</v>
      </c>
      <c r="R18" s="53">
        <f>SUM(R15:R17)</f>
        <v>43220.79</v>
      </c>
      <c r="S18" s="53">
        <f>SUM(S15:S17)</f>
        <v>118939.02</v>
      </c>
      <c r="T18" s="53">
        <f>SUM(T15:T17)</f>
        <v>31591.21</v>
      </c>
      <c r="U18" s="7"/>
    </row>
    <row r="19" spans="1:21" ht="15.95" customHeight="1" x14ac:dyDescent="0.25">
      <c r="A19" s="8">
        <v>14</v>
      </c>
      <c r="B19" s="25" t="s">
        <v>37</v>
      </c>
      <c r="C19" s="54"/>
      <c r="D19" s="54"/>
      <c r="E19" s="54"/>
      <c r="F19" s="54"/>
      <c r="G19" s="54"/>
      <c r="H19" s="54"/>
      <c r="I19" s="54"/>
      <c r="J19" s="54"/>
      <c r="K19" s="54"/>
      <c r="L19" s="54"/>
      <c r="M19" s="54"/>
      <c r="N19" s="54"/>
      <c r="O19" s="54"/>
      <c r="P19" s="54"/>
      <c r="Q19" s="54"/>
      <c r="R19" s="54"/>
      <c r="S19" s="54"/>
      <c r="T19" s="54"/>
      <c r="U19" s="7"/>
    </row>
    <row r="20" spans="1:21" ht="15.95" customHeight="1" x14ac:dyDescent="0.25">
      <c r="A20" s="8">
        <v>15</v>
      </c>
      <c r="B20" s="22" t="s">
        <v>38</v>
      </c>
      <c r="C20" s="43">
        <f>SUM(D20:T20)</f>
        <v>3401812.5099999993</v>
      </c>
      <c r="D20" s="43">
        <v>0</v>
      </c>
      <c r="E20" s="43">
        <v>70103.34</v>
      </c>
      <c r="F20" s="43">
        <v>0</v>
      </c>
      <c r="G20" s="43">
        <v>20416.22</v>
      </c>
      <c r="H20" s="43">
        <v>123750.44</v>
      </c>
      <c r="I20" s="43">
        <v>235120.94</v>
      </c>
      <c r="J20" s="43">
        <v>0</v>
      </c>
      <c r="K20" s="43">
        <v>0</v>
      </c>
      <c r="L20" s="43">
        <v>169124.62</v>
      </c>
      <c r="M20" s="43">
        <v>152069.20000000001</v>
      </c>
      <c r="N20" s="43">
        <v>2443982.2299999995</v>
      </c>
      <c r="O20" s="43">
        <v>0</v>
      </c>
      <c r="P20" s="43">
        <v>166828.6</v>
      </c>
      <c r="Q20" s="43">
        <v>0</v>
      </c>
      <c r="R20" s="52">
        <v>20416.809999999998</v>
      </c>
      <c r="S20" s="43">
        <v>0.11</v>
      </c>
      <c r="T20" s="52">
        <v>0</v>
      </c>
      <c r="U20" s="7"/>
    </row>
    <row r="21" spans="1:21" ht="15.95" customHeight="1" x14ac:dyDescent="0.25">
      <c r="A21" s="8">
        <v>16</v>
      </c>
      <c r="B21" s="22" t="s">
        <v>39</v>
      </c>
      <c r="C21" s="43">
        <f>SUM(D21:T21)</f>
        <v>31861759.489999998</v>
      </c>
      <c r="D21" s="43">
        <v>0</v>
      </c>
      <c r="E21" s="43">
        <v>581579.68999999994</v>
      </c>
      <c r="F21" s="43">
        <v>0</v>
      </c>
      <c r="G21" s="43">
        <v>1067391.57</v>
      </c>
      <c r="H21" s="43">
        <v>2124820</v>
      </c>
      <c r="I21" s="43">
        <v>210697.91</v>
      </c>
      <c r="J21" s="43">
        <v>83103</v>
      </c>
      <c r="K21" s="43">
        <v>398160</v>
      </c>
      <c r="L21" s="43">
        <v>1324813.53</v>
      </c>
      <c r="M21" s="43">
        <v>130544.81</v>
      </c>
      <c r="N21" s="43">
        <v>13937901.5</v>
      </c>
      <c r="O21" s="43">
        <v>7178772.3899999997</v>
      </c>
      <c r="P21" s="43">
        <v>176507.86</v>
      </c>
      <c r="Q21" s="43">
        <v>3268323.95</v>
      </c>
      <c r="R21" s="52">
        <v>20280.89</v>
      </c>
      <c r="S21" s="52">
        <v>1358862.39</v>
      </c>
      <c r="T21" s="52">
        <v>0</v>
      </c>
      <c r="U21" s="7"/>
    </row>
    <row r="22" spans="1:21" ht="15.6" customHeight="1" x14ac:dyDescent="0.25">
      <c r="A22" s="8">
        <v>17</v>
      </c>
      <c r="B22" s="22" t="s">
        <v>40</v>
      </c>
      <c r="C22" s="43">
        <f t="shared" ref="C22:C35" si="2">SUM(D22:T22)</f>
        <v>2213047.3999999994</v>
      </c>
      <c r="D22" s="43">
        <v>0</v>
      </c>
      <c r="E22" s="43">
        <v>6299.43</v>
      </c>
      <c r="F22" s="43">
        <v>0</v>
      </c>
      <c r="G22" s="43">
        <v>6129.7899999999991</v>
      </c>
      <c r="H22" s="43">
        <v>187736.69</v>
      </c>
      <c r="I22" s="43">
        <v>30.02</v>
      </c>
      <c r="J22" s="43">
        <v>0</v>
      </c>
      <c r="K22" s="43">
        <v>2041.6299999999999</v>
      </c>
      <c r="L22" s="43">
        <v>4549.4000000000005</v>
      </c>
      <c r="M22" s="43">
        <v>19200.900000000001</v>
      </c>
      <c r="N22" s="43">
        <v>27140.080000000002</v>
      </c>
      <c r="O22" s="43">
        <v>1857488.29</v>
      </c>
      <c r="P22" s="43">
        <v>28860.15</v>
      </c>
      <c r="Q22" s="43">
        <v>56776.78</v>
      </c>
      <c r="R22" s="52">
        <v>3455.8499999999995</v>
      </c>
      <c r="S22" s="52">
        <v>9261.01</v>
      </c>
      <c r="T22" s="52">
        <v>4077.38</v>
      </c>
      <c r="U22" s="7"/>
    </row>
    <row r="23" spans="1:21" s="45" customFormat="1" ht="15.95" customHeight="1" x14ac:dyDescent="0.25">
      <c r="A23" s="63">
        <v>18</v>
      </c>
      <c r="B23" s="22" t="s">
        <v>41</v>
      </c>
      <c r="C23" s="43">
        <f t="shared" si="2"/>
        <v>1996173.33</v>
      </c>
      <c r="D23" s="43">
        <v>0</v>
      </c>
      <c r="E23" s="43">
        <v>147247.87</v>
      </c>
      <c r="F23" s="43">
        <v>0</v>
      </c>
      <c r="G23" s="43">
        <v>6202.12</v>
      </c>
      <c r="H23" s="43">
        <v>0</v>
      </c>
      <c r="I23" s="43">
        <v>274580.34999999998</v>
      </c>
      <c r="J23" s="43">
        <v>0</v>
      </c>
      <c r="K23" s="43">
        <v>11241.64</v>
      </c>
      <c r="L23" s="43">
        <v>38253.370000000003</v>
      </c>
      <c r="M23" s="43">
        <v>156314.01999999999</v>
      </c>
      <c r="N23" s="43">
        <v>1074231.6300000001</v>
      </c>
      <c r="O23" s="43">
        <v>2109.86</v>
      </c>
      <c r="P23" s="43">
        <v>167174.16</v>
      </c>
      <c r="Q23" s="43">
        <v>0</v>
      </c>
      <c r="R23" s="64">
        <v>86535.010000000009</v>
      </c>
      <c r="S23" s="64">
        <v>32283.300000000003</v>
      </c>
      <c r="T23" s="64">
        <v>0</v>
      </c>
    </row>
    <row r="24" spans="1:21" s="45" customFormat="1" ht="15.95" customHeight="1" x14ac:dyDescent="0.25">
      <c r="A24" s="63">
        <v>19</v>
      </c>
      <c r="B24" s="22" t="s">
        <v>42</v>
      </c>
      <c r="C24" s="43">
        <f t="shared" si="2"/>
        <v>2528083.58</v>
      </c>
      <c r="D24" s="43">
        <v>0</v>
      </c>
      <c r="E24" s="43">
        <v>192816.52</v>
      </c>
      <c r="F24" s="43">
        <v>0</v>
      </c>
      <c r="G24" s="43">
        <v>8121.4699999999502</v>
      </c>
      <c r="H24" s="43">
        <v>0</v>
      </c>
      <c r="I24" s="43">
        <v>359554.42000000004</v>
      </c>
      <c r="J24" s="43">
        <v>0</v>
      </c>
      <c r="K24" s="43">
        <v>14720.57</v>
      </c>
      <c r="L24" s="43">
        <v>50091.59</v>
      </c>
      <c r="M24" s="43">
        <v>204688.33</v>
      </c>
      <c r="N24" s="43">
        <v>1406672.8200000003</v>
      </c>
      <c r="O24" s="43">
        <v>2762.7799999999997</v>
      </c>
      <c r="P24" s="43">
        <v>218909.37</v>
      </c>
      <c r="Q24" s="43">
        <v>0</v>
      </c>
      <c r="R24" s="64">
        <v>27471.73</v>
      </c>
      <c r="S24" s="64">
        <v>42273.979999999989</v>
      </c>
      <c r="T24" s="64">
        <v>0</v>
      </c>
    </row>
    <row r="25" spans="1:21" s="45" customFormat="1" ht="15.95" customHeight="1" x14ac:dyDescent="0.25">
      <c r="A25" s="63">
        <v>20</v>
      </c>
      <c r="B25" s="22" t="s">
        <v>43</v>
      </c>
      <c r="C25" s="43">
        <f>SUM(D25:T25)</f>
        <v>24286590.549999997</v>
      </c>
      <c r="D25" s="43">
        <v>0</v>
      </c>
      <c r="E25" s="43">
        <v>373869</v>
      </c>
      <c r="F25" s="43">
        <v>1055500.2899999998</v>
      </c>
      <c r="G25" s="43">
        <v>641606.76</v>
      </c>
      <c r="H25" s="43">
        <v>3895981</v>
      </c>
      <c r="I25" s="43">
        <v>0</v>
      </c>
      <c r="J25" s="43">
        <v>0</v>
      </c>
      <c r="K25" s="43">
        <v>0</v>
      </c>
      <c r="L25" s="43">
        <v>0</v>
      </c>
      <c r="M25" s="43">
        <v>0</v>
      </c>
      <c r="N25" s="43">
        <v>12067318.6</v>
      </c>
      <c r="O25" s="43">
        <v>5020013.9000000004</v>
      </c>
      <c r="P25" s="43">
        <v>0</v>
      </c>
      <c r="Q25" s="43">
        <v>0</v>
      </c>
      <c r="R25" s="64">
        <v>0</v>
      </c>
      <c r="S25" s="64">
        <v>997950</v>
      </c>
      <c r="T25" s="64">
        <v>234351</v>
      </c>
    </row>
    <row r="26" spans="1:21" s="45" customFormat="1" ht="15.95" customHeight="1" x14ac:dyDescent="0.25">
      <c r="A26" s="63">
        <v>21</v>
      </c>
      <c r="B26" s="22" t="s">
        <v>44</v>
      </c>
      <c r="C26" s="43">
        <f t="shared" si="2"/>
        <v>695898.77999999991</v>
      </c>
      <c r="D26" s="43">
        <v>0</v>
      </c>
      <c r="E26" s="43">
        <v>12534.59</v>
      </c>
      <c r="F26" s="43">
        <v>0</v>
      </c>
      <c r="G26" s="43">
        <v>440113.42</v>
      </c>
      <c r="H26" s="43">
        <v>0</v>
      </c>
      <c r="I26" s="43">
        <v>0</v>
      </c>
      <c r="J26" s="43">
        <v>39529.600000000006</v>
      </c>
      <c r="K26" s="43">
        <v>73992.81</v>
      </c>
      <c r="L26" s="43">
        <v>0</v>
      </c>
      <c r="M26" s="43">
        <v>0</v>
      </c>
      <c r="N26" s="43">
        <v>95451.68</v>
      </c>
      <c r="O26" s="43">
        <v>1521.29</v>
      </c>
      <c r="P26" s="43">
        <v>0</v>
      </c>
      <c r="Q26" s="43">
        <v>0</v>
      </c>
      <c r="R26" s="64">
        <v>0</v>
      </c>
      <c r="S26" s="64">
        <v>32755.39</v>
      </c>
      <c r="T26" s="64">
        <v>0</v>
      </c>
    </row>
    <row r="27" spans="1:21" s="45" customFormat="1" ht="15.95" customHeight="1" x14ac:dyDescent="0.25">
      <c r="A27" s="63">
        <v>22</v>
      </c>
      <c r="B27" s="22" t="s">
        <v>45</v>
      </c>
      <c r="C27" s="43">
        <f t="shared" si="2"/>
        <v>299295.51000000007</v>
      </c>
      <c r="D27" s="43">
        <v>0</v>
      </c>
      <c r="E27" s="43">
        <v>17034.04</v>
      </c>
      <c r="F27" s="43">
        <v>0</v>
      </c>
      <c r="G27" s="43">
        <v>9003.69</v>
      </c>
      <c r="H27" s="43">
        <v>0</v>
      </c>
      <c r="I27" s="43">
        <v>29297.26</v>
      </c>
      <c r="J27" s="43">
        <v>0</v>
      </c>
      <c r="K27" s="43">
        <v>4672.95</v>
      </c>
      <c r="L27" s="43">
        <v>4292.57</v>
      </c>
      <c r="M27" s="43">
        <v>36798.480000000003</v>
      </c>
      <c r="N27" s="43">
        <v>160866.74000000002</v>
      </c>
      <c r="O27" s="43">
        <v>0</v>
      </c>
      <c r="P27" s="43">
        <v>29507.53</v>
      </c>
      <c r="Q27" s="43">
        <v>0</v>
      </c>
      <c r="R27" s="64">
        <v>5936.65</v>
      </c>
      <c r="S27" s="64">
        <v>1205.4000000000001</v>
      </c>
      <c r="T27" s="64">
        <v>680.2</v>
      </c>
    </row>
    <row r="28" spans="1:21" s="45" customFormat="1" ht="15.95" customHeight="1" x14ac:dyDescent="0.25">
      <c r="A28" s="63">
        <v>23</v>
      </c>
      <c r="B28" s="22" t="s">
        <v>46</v>
      </c>
      <c r="C28" s="43">
        <f t="shared" si="2"/>
        <v>330800.23999999987</v>
      </c>
      <c r="D28" s="43">
        <v>0</v>
      </c>
      <c r="E28" s="43">
        <v>18827.089999999997</v>
      </c>
      <c r="F28" s="43">
        <v>0</v>
      </c>
      <c r="G28" s="43">
        <v>9951.44</v>
      </c>
      <c r="H28" s="43">
        <v>0</v>
      </c>
      <c r="I28" s="43">
        <v>32381.180000000004</v>
      </c>
      <c r="J28" s="43">
        <v>0</v>
      </c>
      <c r="K28" s="43">
        <v>5164.8300000000008</v>
      </c>
      <c r="L28" s="43">
        <v>4744.41</v>
      </c>
      <c r="M28" s="43">
        <v>40672.000000000007</v>
      </c>
      <c r="N28" s="43">
        <v>177800.05999999988</v>
      </c>
      <c r="O28" s="43">
        <v>0</v>
      </c>
      <c r="P28" s="43">
        <v>32613.589999999997</v>
      </c>
      <c r="Q28" s="43">
        <v>0</v>
      </c>
      <c r="R28" s="64">
        <v>6561.5500000000011</v>
      </c>
      <c r="S28" s="64">
        <v>1332.2799999999997</v>
      </c>
      <c r="T28" s="64">
        <v>751.81</v>
      </c>
    </row>
    <row r="29" spans="1:21" s="45" customFormat="1" ht="15.95" customHeight="1" x14ac:dyDescent="0.25">
      <c r="A29" s="63">
        <v>24</v>
      </c>
      <c r="B29" s="22" t="s">
        <v>47</v>
      </c>
      <c r="C29" s="43">
        <f t="shared" si="2"/>
        <v>3700685.22</v>
      </c>
      <c r="D29" s="43">
        <v>0</v>
      </c>
      <c r="E29" s="43">
        <v>39775</v>
      </c>
      <c r="F29" s="43">
        <v>0</v>
      </c>
      <c r="G29" s="43">
        <v>0</v>
      </c>
      <c r="H29" s="43">
        <v>411364</v>
      </c>
      <c r="I29" s="43">
        <v>0</v>
      </c>
      <c r="J29" s="43">
        <v>0</v>
      </c>
      <c r="K29" s="43">
        <v>0</v>
      </c>
      <c r="L29" s="43">
        <v>172565</v>
      </c>
      <c r="M29" s="43">
        <v>0</v>
      </c>
      <c r="N29" s="43">
        <v>1637291.28</v>
      </c>
      <c r="O29" s="43">
        <v>714428.94</v>
      </c>
      <c r="P29" s="43">
        <v>0</v>
      </c>
      <c r="Q29" s="43">
        <v>690287</v>
      </c>
      <c r="R29" s="64">
        <v>0</v>
      </c>
      <c r="S29" s="64">
        <v>34974</v>
      </c>
      <c r="T29" s="64">
        <v>0</v>
      </c>
    </row>
    <row r="30" spans="1:21" s="45" customFormat="1" ht="15.95" customHeight="1" x14ac:dyDescent="0.25">
      <c r="A30" s="63">
        <v>25</v>
      </c>
      <c r="B30" s="22" t="s">
        <v>48</v>
      </c>
      <c r="C30" s="43">
        <f t="shared" si="2"/>
        <v>224385.26999999996</v>
      </c>
      <c r="D30" s="43">
        <v>0</v>
      </c>
      <c r="E30" s="43">
        <v>1321.36</v>
      </c>
      <c r="F30" s="43">
        <v>0</v>
      </c>
      <c r="G30" s="43">
        <v>158744.4</v>
      </c>
      <c r="H30" s="43">
        <v>0</v>
      </c>
      <c r="I30" s="43">
        <v>0</v>
      </c>
      <c r="J30" s="43">
        <v>7607.8099999999995</v>
      </c>
      <c r="K30" s="43">
        <v>28037.78</v>
      </c>
      <c r="L30" s="43">
        <v>0</v>
      </c>
      <c r="M30" s="43">
        <v>0</v>
      </c>
      <c r="N30" s="43">
        <v>15044</v>
      </c>
      <c r="O30" s="43">
        <v>0</v>
      </c>
      <c r="P30" s="43">
        <v>0</v>
      </c>
      <c r="Q30" s="43">
        <v>0</v>
      </c>
      <c r="R30" s="64">
        <v>0</v>
      </c>
      <c r="S30" s="64">
        <v>0</v>
      </c>
      <c r="T30" s="64">
        <v>13629.919999999998</v>
      </c>
    </row>
    <row r="31" spans="1:21" s="45" customFormat="1" ht="15.95" customHeight="1" x14ac:dyDescent="0.25">
      <c r="A31" s="63">
        <v>26</v>
      </c>
      <c r="B31" s="22" t="s">
        <v>49</v>
      </c>
      <c r="C31" s="43">
        <f t="shared" si="2"/>
        <v>35676.910000000003</v>
      </c>
      <c r="D31" s="43">
        <v>0</v>
      </c>
      <c r="E31" s="43">
        <v>2264.44</v>
      </c>
      <c r="F31" s="43">
        <v>0</v>
      </c>
      <c r="G31" s="43">
        <v>563.98</v>
      </c>
      <c r="H31" s="43">
        <v>0</v>
      </c>
      <c r="I31" s="43">
        <v>5224.63</v>
      </c>
      <c r="J31" s="43">
        <v>0</v>
      </c>
      <c r="K31" s="43">
        <v>403.77</v>
      </c>
      <c r="L31" s="43">
        <v>765.6</v>
      </c>
      <c r="M31" s="43">
        <v>4436.41</v>
      </c>
      <c r="N31" s="43">
        <v>17046.599999999999</v>
      </c>
      <c r="O31" s="43">
        <v>0</v>
      </c>
      <c r="P31" s="43">
        <v>2477.5300000000002</v>
      </c>
      <c r="Q31" s="43">
        <v>0</v>
      </c>
      <c r="R31" s="64">
        <v>696.76</v>
      </c>
      <c r="S31" s="64">
        <v>1797.19</v>
      </c>
      <c r="T31" s="64">
        <v>0</v>
      </c>
    </row>
    <row r="32" spans="1:21" s="45" customFormat="1" ht="15.95" customHeight="1" x14ac:dyDescent="0.25">
      <c r="A32" s="63">
        <v>27</v>
      </c>
      <c r="B32" s="22" t="s">
        <v>50</v>
      </c>
      <c r="C32" s="43">
        <f t="shared" si="2"/>
        <v>152096.32000000001</v>
      </c>
      <c r="D32" s="43">
        <v>0</v>
      </c>
      <c r="E32" s="43">
        <v>9653.6899999999987</v>
      </c>
      <c r="F32" s="43">
        <v>0</v>
      </c>
      <c r="G32" s="43">
        <v>2404.33</v>
      </c>
      <c r="H32" s="43">
        <v>0</v>
      </c>
      <c r="I32" s="43">
        <v>22273.41</v>
      </c>
      <c r="J32" s="43">
        <v>0</v>
      </c>
      <c r="K32" s="43">
        <v>1721.3600000000001</v>
      </c>
      <c r="L32" s="43">
        <v>3263.88</v>
      </c>
      <c r="M32" s="43">
        <v>18913.12</v>
      </c>
      <c r="N32" s="43">
        <v>72672.34</v>
      </c>
      <c r="O32" s="43">
        <v>0</v>
      </c>
      <c r="P32" s="43">
        <v>10562.089999999998</v>
      </c>
      <c r="Q32" s="43">
        <v>0</v>
      </c>
      <c r="R32" s="64">
        <v>2970.42</v>
      </c>
      <c r="S32" s="64">
        <v>7661.6799999999985</v>
      </c>
      <c r="T32" s="64">
        <v>0</v>
      </c>
    </row>
    <row r="33" spans="1:21" s="45" customFormat="1" ht="15.95" customHeight="1" x14ac:dyDescent="0.25">
      <c r="A33" s="63">
        <v>28</v>
      </c>
      <c r="B33" s="22" t="s">
        <v>51</v>
      </c>
      <c r="C33" s="43">
        <f t="shared" si="2"/>
        <v>1522652.8599999999</v>
      </c>
      <c r="D33" s="43">
        <v>0</v>
      </c>
      <c r="E33" s="43">
        <v>20845</v>
      </c>
      <c r="F33" s="43">
        <v>0</v>
      </c>
      <c r="G33" s="43">
        <v>0</v>
      </c>
      <c r="H33" s="43">
        <v>178434</v>
      </c>
      <c r="I33" s="43">
        <v>0</v>
      </c>
      <c r="J33" s="43">
        <v>0</v>
      </c>
      <c r="K33" s="43">
        <v>0</v>
      </c>
      <c r="L33" s="43">
        <v>182936</v>
      </c>
      <c r="M33" s="43">
        <v>0</v>
      </c>
      <c r="N33" s="43">
        <v>454109</v>
      </c>
      <c r="O33" s="43">
        <v>504149.86</v>
      </c>
      <c r="P33" s="43">
        <v>0</v>
      </c>
      <c r="Q33" s="43">
        <v>173345</v>
      </c>
      <c r="R33" s="64">
        <v>0</v>
      </c>
      <c r="S33" s="64">
        <v>0</v>
      </c>
      <c r="T33" s="64">
        <v>8834</v>
      </c>
    </row>
    <row r="34" spans="1:21" s="45" customFormat="1" ht="15.95" customHeight="1" x14ac:dyDescent="0.25">
      <c r="A34" s="63">
        <v>29</v>
      </c>
      <c r="B34" s="22" t="s">
        <v>52</v>
      </c>
      <c r="C34" s="43">
        <f>SUM(D34:T34)</f>
        <v>53031.55</v>
      </c>
      <c r="D34" s="43">
        <v>0</v>
      </c>
      <c r="E34" s="43">
        <v>595.20000000000005</v>
      </c>
      <c r="F34" s="43">
        <v>0</v>
      </c>
      <c r="G34" s="43">
        <v>24944.42</v>
      </c>
      <c r="H34" s="43">
        <v>0</v>
      </c>
      <c r="I34" s="43">
        <v>0</v>
      </c>
      <c r="J34" s="43">
        <v>1167.3699999999999</v>
      </c>
      <c r="K34" s="43">
        <v>5944.130000000001</v>
      </c>
      <c r="L34" s="43">
        <v>0</v>
      </c>
      <c r="M34" s="43">
        <v>0</v>
      </c>
      <c r="N34" s="43">
        <v>4914.46</v>
      </c>
      <c r="O34" s="43">
        <v>0</v>
      </c>
      <c r="P34" s="43">
        <v>0</v>
      </c>
      <c r="Q34" s="43">
        <v>0</v>
      </c>
      <c r="R34" s="64">
        <v>0</v>
      </c>
      <c r="S34" s="64">
        <v>15465.970000000001</v>
      </c>
      <c r="T34" s="64">
        <v>0</v>
      </c>
    </row>
    <row r="35" spans="1:21" s="45" customFormat="1" ht="15.95" customHeight="1" x14ac:dyDescent="0.25">
      <c r="A35" s="63">
        <v>30</v>
      </c>
      <c r="B35" s="22" t="s">
        <v>53</v>
      </c>
      <c r="C35" s="43">
        <f t="shared" si="2"/>
        <v>1417536.09</v>
      </c>
      <c r="D35" s="43">
        <v>0</v>
      </c>
      <c r="E35" s="43">
        <v>103603.06999999999</v>
      </c>
      <c r="F35" s="43">
        <v>0</v>
      </c>
      <c r="G35" s="43">
        <v>7956.4500000000007</v>
      </c>
      <c r="H35" s="43">
        <v>0</v>
      </c>
      <c r="I35" s="43">
        <v>219277.87999999998</v>
      </c>
      <c r="J35" s="43">
        <v>0</v>
      </c>
      <c r="K35" s="43">
        <v>6627.98</v>
      </c>
      <c r="L35" s="43">
        <v>25731.379999999997</v>
      </c>
      <c r="M35" s="43">
        <v>143375.73000000001</v>
      </c>
      <c r="N35" s="43">
        <v>769431.95000000007</v>
      </c>
      <c r="O35" s="43">
        <v>1436.0500000000002</v>
      </c>
      <c r="P35" s="43">
        <v>99066.12000000001</v>
      </c>
      <c r="Q35" s="43">
        <v>0</v>
      </c>
      <c r="R35" s="64">
        <v>15824.05</v>
      </c>
      <c r="S35" s="43">
        <v>24849.65</v>
      </c>
      <c r="T35" s="43">
        <v>355.78</v>
      </c>
    </row>
    <row r="36" spans="1:21" ht="15.95" customHeight="1" x14ac:dyDescent="0.25">
      <c r="A36" s="8">
        <v>31</v>
      </c>
      <c r="B36" s="24" t="s">
        <v>54</v>
      </c>
      <c r="C36" s="53">
        <f>SUM(D36:T36)</f>
        <v>74719525.609999999</v>
      </c>
      <c r="D36" s="53">
        <f>SUM(D20:D35)</f>
        <v>0</v>
      </c>
      <c r="E36" s="53">
        <f>SUM(E20:E35)</f>
        <v>1598369.3300000003</v>
      </c>
      <c r="F36" s="53">
        <f t="shared" ref="F36:P36" si="3">SUM(F20:F35)</f>
        <v>1055500.2899999998</v>
      </c>
      <c r="G36" s="53">
        <f t="shared" si="3"/>
        <v>2403550.06</v>
      </c>
      <c r="H36" s="53">
        <f t="shared" si="3"/>
        <v>6922086.1299999999</v>
      </c>
      <c r="I36" s="53">
        <f t="shared" si="3"/>
        <v>1388437.9999999998</v>
      </c>
      <c r="J36" s="53">
        <f t="shared" si="3"/>
        <v>131407.78</v>
      </c>
      <c r="K36" s="53">
        <f>SUM(K20:K35)</f>
        <v>552729.45000000007</v>
      </c>
      <c r="L36" s="53">
        <f t="shared" si="3"/>
        <v>1981131.3499999999</v>
      </c>
      <c r="M36" s="53">
        <f t="shared" si="3"/>
        <v>907013</v>
      </c>
      <c r="N36" s="53">
        <f t="shared" si="3"/>
        <v>34361874.970000006</v>
      </c>
      <c r="O36" s="53">
        <f t="shared" si="3"/>
        <v>15282683.359999998</v>
      </c>
      <c r="P36" s="53">
        <f t="shared" si="3"/>
        <v>932507</v>
      </c>
      <c r="Q36" s="53">
        <f>SUM(Q20:Q35)</f>
        <v>4188732.73</v>
      </c>
      <c r="R36" s="53">
        <f>SUM(R20:R35)</f>
        <v>190149.72</v>
      </c>
      <c r="S36" s="53">
        <f>SUM(S20:S35)</f>
        <v>2560672.35</v>
      </c>
      <c r="T36" s="53">
        <f>SUM(T20:T35)</f>
        <v>262680.09000000003</v>
      </c>
      <c r="U36" s="7"/>
    </row>
    <row r="37" spans="1:21" ht="15.95" customHeight="1" thickBot="1" x14ac:dyDescent="0.3">
      <c r="A37" s="8">
        <v>32</v>
      </c>
      <c r="B37" s="26" t="s">
        <v>55</v>
      </c>
      <c r="C37" s="55">
        <f>SUM(D37:T37)</f>
        <v>77783102.500000015</v>
      </c>
      <c r="D37" s="55">
        <f>D18+D36</f>
        <v>29949.99</v>
      </c>
      <c r="E37" s="55">
        <f>E18+E36</f>
        <v>1724299.5500000003</v>
      </c>
      <c r="F37" s="55">
        <f t="shared" ref="F37:P37" si="4">F18+F36</f>
        <v>1182696.3499999999</v>
      </c>
      <c r="G37" s="55">
        <f t="shared" si="4"/>
        <v>2506309.04</v>
      </c>
      <c r="H37" s="55">
        <f t="shared" si="4"/>
        <v>7075960.8099999996</v>
      </c>
      <c r="I37" s="55">
        <f>I18+I36</f>
        <v>1450791.3399999999</v>
      </c>
      <c r="J37" s="55">
        <f t="shared" si="4"/>
        <v>168279.22999999998</v>
      </c>
      <c r="K37" s="55">
        <f>K18+K36</f>
        <v>603170.58000000007</v>
      </c>
      <c r="L37" s="55">
        <f t="shared" si="4"/>
        <v>2104085.0499999998</v>
      </c>
      <c r="M37" s="55">
        <f t="shared" si="4"/>
        <v>978726.11</v>
      </c>
      <c r="N37" s="55">
        <f t="shared" si="4"/>
        <v>35610857.74000001</v>
      </c>
      <c r="O37" s="55">
        <f>O18+O36</f>
        <v>15695708.439999998</v>
      </c>
      <c r="P37" s="55">
        <f t="shared" si="4"/>
        <v>999531.28</v>
      </c>
      <c r="Q37" s="55">
        <f>Q18+Q36</f>
        <v>4445483.8099999996</v>
      </c>
      <c r="R37" s="55">
        <f>R18+R36</f>
        <v>233370.51</v>
      </c>
      <c r="S37" s="55">
        <f>S18+S36</f>
        <v>2679611.37</v>
      </c>
      <c r="T37" s="55">
        <f>T18+T36</f>
        <v>294271.30000000005</v>
      </c>
      <c r="U37" s="7"/>
    </row>
    <row r="38" spans="1:21" ht="27.6" customHeight="1" thickTop="1" x14ac:dyDescent="0.25">
      <c r="A38" s="8">
        <v>33</v>
      </c>
      <c r="B38" s="27" t="s">
        <v>56</v>
      </c>
      <c r="C38" s="56">
        <f>SUM(D38:T38)</f>
        <v>204154304.17999995</v>
      </c>
      <c r="D38" s="56">
        <f>D12-D37</f>
        <v>2323067.4799999995</v>
      </c>
      <c r="E38" s="56">
        <f>E12-E37</f>
        <v>7224044.0500000007</v>
      </c>
      <c r="F38" s="56">
        <f>F12-F37</f>
        <v>11672529.780000001</v>
      </c>
      <c r="G38" s="56">
        <f t="shared" ref="G38:P38" si="5">G12-G37</f>
        <v>7107842.1600000029</v>
      </c>
      <c r="H38" s="56">
        <f t="shared" si="5"/>
        <v>8261727.5299999984</v>
      </c>
      <c r="I38" s="56">
        <f>I12-I37</f>
        <v>4184506.08</v>
      </c>
      <c r="J38" s="56">
        <f t="shared" si="5"/>
        <v>2117898.6399999997</v>
      </c>
      <c r="K38" s="56">
        <f>K12-K37</f>
        <v>1415921.3199999994</v>
      </c>
      <c r="L38" s="56">
        <f t="shared" si="5"/>
        <v>7350475.1299999999</v>
      </c>
      <c r="M38" s="56">
        <f t="shared" si="5"/>
        <v>5914431.7599999988</v>
      </c>
      <c r="N38" s="56">
        <f t="shared" si="5"/>
        <v>84645841.099999979</v>
      </c>
      <c r="O38" s="56">
        <f>O12-O37</f>
        <v>24799764.990000002</v>
      </c>
      <c r="P38" s="56">
        <f t="shared" si="5"/>
        <v>5080225.950000002</v>
      </c>
      <c r="Q38" s="56">
        <f>Q12-Q37</f>
        <v>21172196.260000005</v>
      </c>
      <c r="R38" s="56">
        <f>R12-R37</f>
        <v>355239.97999999986</v>
      </c>
      <c r="S38" s="56">
        <f>S12-S37</f>
        <v>8547143.8399999999</v>
      </c>
      <c r="T38" s="56">
        <f>T12-T37</f>
        <v>1981448.1299999997</v>
      </c>
      <c r="U38" s="7"/>
    </row>
    <row r="39" spans="1:21" ht="42.6" customHeight="1" x14ac:dyDescent="0.25">
      <c r="A39" s="8">
        <v>34</v>
      </c>
      <c r="B39" s="65" t="s">
        <v>57</v>
      </c>
      <c r="C39" s="65"/>
      <c r="D39" s="65"/>
      <c r="E39" s="65"/>
      <c r="F39" s="65"/>
      <c r="G39" s="65"/>
      <c r="H39" s="65"/>
      <c r="I39" s="65"/>
      <c r="J39" s="65"/>
      <c r="K39" s="65"/>
      <c r="L39" s="19"/>
      <c r="M39" s="19"/>
      <c r="N39" s="19"/>
      <c r="O39" s="19"/>
      <c r="P39" s="19"/>
      <c r="Q39" s="19"/>
      <c r="R39" s="19"/>
      <c r="S39" s="19"/>
      <c r="T39" s="19"/>
      <c r="U39" s="7"/>
    </row>
    <row r="40" spans="1:21" ht="18" customHeight="1" x14ac:dyDescent="0.25">
      <c r="A40" s="8">
        <v>35</v>
      </c>
      <c r="B40" s="23" t="s">
        <v>58</v>
      </c>
      <c r="C40" s="33">
        <f>SUM(D40:T40)</f>
        <v>165979584</v>
      </c>
      <c r="D40" s="33">
        <v>1433450</v>
      </c>
      <c r="E40" s="33">
        <v>3913174</v>
      </c>
      <c r="F40" s="33">
        <v>50102649</v>
      </c>
      <c r="G40" s="33">
        <v>2691580</v>
      </c>
      <c r="H40" s="33">
        <v>8545502</v>
      </c>
      <c r="I40" s="33">
        <v>3213270</v>
      </c>
      <c r="J40" s="33">
        <v>968725</v>
      </c>
      <c r="K40" s="33">
        <v>1273475</v>
      </c>
      <c r="L40" s="33">
        <v>7041034</v>
      </c>
      <c r="M40" s="33">
        <v>3306378</v>
      </c>
      <c r="N40" s="33">
        <v>49140120</v>
      </c>
      <c r="O40" s="33">
        <v>12043522</v>
      </c>
      <c r="P40" s="33">
        <v>3955497</v>
      </c>
      <c r="Q40" s="33">
        <v>8232022</v>
      </c>
      <c r="R40" s="33">
        <v>112049</v>
      </c>
      <c r="S40" s="33">
        <v>8317860</v>
      </c>
      <c r="T40" s="33">
        <v>1689277</v>
      </c>
      <c r="U40" s="7"/>
    </row>
    <row r="41" spans="1:21" ht="15.95" customHeight="1" x14ac:dyDescent="0.25">
      <c r="A41" s="8">
        <v>36</v>
      </c>
      <c r="B41" s="23" t="s">
        <v>59</v>
      </c>
      <c r="C41" s="33">
        <f>SUM(D41:T41)</f>
        <v>3884719</v>
      </c>
      <c r="D41" s="33">
        <v>125000</v>
      </c>
      <c r="E41" s="33">
        <v>125000</v>
      </c>
      <c r="F41" s="33">
        <v>265000</v>
      </c>
      <c r="G41" s="33">
        <v>125000</v>
      </c>
      <c r="H41" s="33">
        <v>127165</v>
      </c>
      <c r="I41" s="33">
        <v>125000</v>
      </c>
      <c r="J41" s="33">
        <v>125000</v>
      </c>
      <c r="K41" s="33">
        <v>125000</v>
      </c>
      <c r="L41" s="33">
        <v>189974</v>
      </c>
      <c r="M41" s="33">
        <v>125000</v>
      </c>
      <c r="N41" s="33">
        <v>1474204</v>
      </c>
      <c r="O41" s="33">
        <v>331882</v>
      </c>
      <c r="P41" s="33">
        <v>89350</v>
      </c>
      <c r="Q41" s="33">
        <v>246961</v>
      </c>
      <c r="R41" s="33">
        <v>125000</v>
      </c>
      <c r="S41" s="33">
        <v>140183</v>
      </c>
      <c r="T41" s="33">
        <v>20000</v>
      </c>
      <c r="U41" s="7"/>
    </row>
    <row r="42" spans="1:21" ht="15.95" customHeight="1" x14ac:dyDescent="0.25">
      <c r="A42" s="8">
        <v>37</v>
      </c>
      <c r="B42" s="23" t="s">
        <v>60</v>
      </c>
      <c r="C42" s="33">
        <f>SUM(D42:T42)</f>
        <v>0</v>
      </c>
      <c r="D42" s="33">
        <v>0</v>
      </c>
      <c r="E42" s="33">
        <v>0</v>
      </c>
      <c r="F42" s="33">
        <v>0</v>
      </c>
      <c r="G42" s="33">
        <v>0</v>
      </c>
      <c r="H42" s="33">
        <v>0</v>
      </c>
      <c r="I42" s="33">
        <v>0</v>
      </c>
      <c r="J42" s="33">
        <v>0</v>
      </c>
      <c r="K42" s="33">
        <v>0</v>
      </c>
      <c r="L42" s="33">
        <v>0</v>
      </c>
      <c r="M42" s="33">
        <v>0</v>
      </c>
      <c r="N42" s="33">
        <v>0</v>
      </c>
      <c r="O42" s="33">
        <v>0</v>
      </c>
      <c r="P42" s="33">
        <v>0</v>
      </c>
      <c r="Q42" s="33">
        <v>0</v>
      </c>
      <c r="R42" s="33">
        <v>0</v>
      </c>
      <c r="S42" s="33">
        <v>0</v>
      </c>
      <c r="T42" s="33">
        <v>0</v>
      </c>
      <c r="U42" s="7"/>
    </row>
    <row r="43" spans="1:21" ht="17.25" customHeight="1" x14ac:dyDescent="0.25">
      <c r="A43" s="8">
        <v>38</v>
      </c>
      <c r="B43" s="23" t="s">
        <v>61</v>
      </c>
      <c r="C43" s="33"/>
      <c r="D43" s="33"/>
      <c r="E43" s="33"/>
      <c r="F43" s="33"/>
      <c r="G43" s="33"/>
      <c r="H43" s="33"/>
      <c r="I43" s="33"/>
      <c r="J43" s="33"/>
      <c r="K43" s="33"/>
      <c r="L43" s="33"/>
      <c r="M43" s="33"/>
      <c r="N43" s="33"/>
      <c r="O43" s="33"/>
      <c r="P43" s="33"/>
      <c r="Q43" s="33"/>
      <c r="R43" s="33"/>
      <c r="S43" s="33"/>
      <c r="T43" s="33"/>
      <c r="U43" s="7"/>
    </row>
    <row r="44" spans="1:21" ht="16.5" customHeight="1" x14ac:dyDescent="0.25">
      <c r="A44" s="8">
        <v>39</v>
      </c>
      <c r="B44" s="28" t="s">
        <v>62</v>
      </c>
      <c r="C44" s="33">
        <f>SUM(D44:T44)</f>
        <v>0</v>
      </c>
      <c r="D44" s="33"/>
      <c r="E44" s="33"/>
      <c r="F44" s="33"/>
      <c r="G44" s="33"/>
      <c r="H44" s="33"/>
      <c r="I44" s="33"/>
      <c r="J44" s="33"/>
      <c r="K44" s="33"/>
      <c r="L44" s="33"/>
      <c r="M44" s="33"/>
      <c r="N44" s="33"/>
      <c r="O44" s="33"/>
      <c r="P44" s="33"/>
      <c r="Q44" s="33"/>
      <c r="R44" s="33"/>
      <c r="S44" s="33"/>
      <c r="T44" s="33"/>
      <c r="U44" s="7"/>
    </row>
    <row r="45" spans="1:21" ht="18" customHeight="1" x14ac:dyDescent="0.25">
      <c r="A45" s="8">
        <v>40</v>
      </c>
      <c r="B45" s="28" t="s">
        <v>63</v>
      </c>
      <c r="C45" s="33">
        <f>SUM(D45:T45)</f>
        <v>0</v>
      </c>
      <c r="D45" s="33"/>
      <c r="E45" s="33"/>
      <c r="F45" s="33"/>
      <c r="G45" s="33"/>
      <c r="H45" s="33"/>
      <c r="I45" s="33"/>
      <c r="J45" s="33"/>
      <c r="K45" s="33"/>
      <c r="L45" s="33"/>
      <c r="M45" s="33"/>
      <c r="N45" s="33"/>
      <c r="O45" s="33"/>
      <c r="P45" s="33"/>
      <c r="Q45" s="33"/>
      <c r="R45" s="33"/>
      <c r="S45" s="33"/>
      <c r="T45" s="33"/>
      <c r="U45" s="7"/>
    </row>
    <row r="46" spans="1:21" ht="18" customHeight="1" x14ac:dyDescent="0.25">
      <c r="A46" s="8">
        <v>41</v>
      </c>
      <c r="B46" s="29" t="s">
        <v>64</v>
      </c>
      <c r="C46" s="57">
        <f>SUM(D46:T46)</f>
        <v>169864303</v>
      </c>
      <c r="D46" s="57">
        <f>SUM(D40:D45)</f>
        <v>1558450</v>
      </c>
      <c r="E46" s="57">
        <f>SUM(E40:E45)</f>
        <v>4038174</v>
      </c>
      <c r="F46" s="57">
        <f t="shared" ref="F46:Q46" si="6">SUM(F40:F45)</f>
        <v>50367649</v>
      </c>
      <c r="G46" s="57">
        <f t="shared" si="6"/>
        <v>2816580</v>
      </c>
      <c r="H46" s="57">
        <f t="shared" si="6"/>
        <v>8672667</v>
      </c>
      <c r="I46" s="57">
        <f t="shared" si="6"/>
        <v>3338270</v>
      </c>
      <c r="J46" s="57">
        <f t="shared" si="6"/>
        <v>1093725</v>
      </c>
      <c r="K46" s="57">
        <f>SUM(K40:K45)</f>
        <v>1398475</v>
      </c>
      <c r="L46" s="57">
        <f>SUM(L40:L45)</f>
        <v>7231008</v>
      </c>
      <c r="M46" s="57">
        <f t="shared" si="6"/>
        <v>3431378</v>
      </c>
      <c r="N46" s="57">
        <f t="shared" si="6"/>
        <v>50614324</v>
      </c>
      <c r="O46" s="57">
        <f>SUM(O40:O45)</f>
        <v>12375404</v>
      </c>
      <c r="P46" s="57">
        <f>SUM(P40:P45)</f>
        <v>4044847</v>
      </c>
      <c r="Q46" s="57">
        <f t="shared" si="6"/>
        <v>8478983</v>
      </c>
      <c r="R46" s="57">
        <f>SUM(R40:R45)</f>
        <v>237049</v>
      </c>
      <c r="S46" s="57">
        <f>SUM(S40:S45)</f>
        <v>8458043</v>
      </c>
      <c r="T46" s="57">
        <f>SUM(T40:T45)</f>
        <v>1709277</v>
      </c>
      <c r="U46" s="7"/>
    </row>
    <row r="47" spans="1:21" ht="18.75" customHeight="1" x14ac:dyDescent="0.25">
      <c r="A47" s="8">
        <v>42</v>
      </c>
      <c r="B47" s="20" t="s">
        <v>65</v>
      </c>
      <c r="C47" s="21"/>
      <c r="D47" s="21"/>
      <c r="E47" s="21"/>
      <c r="F47" s="21"/>
      <c r="G47" s="21"/>
      <c r="H47" s="21"/>
      <c r="I47" s="21"/>
      <c r="J47" s="21"/>
      <c r="K47" s="21"/>
      <c r="L47" s="54"/>
      <c r="M47" s="54"/>
      <c r="N47" s="54"/>
      <c r="O47" s="54"/>
      <c r="P47" s="54"/>
      <c r="Q47" s="54"/>
      <c r="R47" s="54"/>
      <c r="S47" s="54"/>
      <c r="T47" s="54"/>
      <c r="U47" s="7"/>
    </row>
    <row r="48" spans="1:21" ht="18" customHeight="1" x14ac:dyDescent="0.25">
      <c r="A48" s="8">
        <v>43</v>
      </c>
      <c r="B48" s="23" t="s">
        <v>58</v>
      </c>
      <c r="C48" s="33">
        <f>SUM(D48:T48)</f>
        <v>127265690.31</v>
      </c>
      <c r="D48" s="33">
        <f t="shared" ref="D48:G48" si="7">D40+D42</f>
        <v>1433450</v>
      </c>
      <c r="E48" s="33">
        <f t="shared" si="7"/>
        <v>3913174</v>
      </c>
      <c r="F48" s="33">
        <f>F38</f>
        <v>11672529.780000001</v>
      </c>
      <c r="G48" s="33">
        <f t="shared" si="7"/>
        <v>2691580</v>
      </c>
      <c r="H48" s="33">
        <f>H38</f>
        <v>8261727.5299999984</v>
      </c>
      <c r="I48" s="33">
        <f>I40+I42</f>
        <v>3213270</v>
      </c>
      <c r="J48" s="33">
        <f t="shared" ref="J48:Q48" si="8">J40+J42</f>
        <v>968725</v>
      </c>
      <c r="K48" s="33">
        <f>K40+K42</f>
        <v>1273475</v>
      </c>
      <c r="L48" s="33">
        <f>L40+L42</f>
        <v>7041034</v>
      </c>
      <c r="M48" s="33">
        <f t="shared" si="8"/>
        <v>3306378</v>
      </c>
      <c r="N48" s="33">
        <f t="shared" si="8"/>
        <v>49140120</v>
      </c>
      <c r="O48" s="33">
        <f t="shared" si="8"/>
        <v>12043522</v>
      </c>
      <c r="P48" s="33">
        <f t="shared" si="8"/>
        <v>3955497</v>
      </c>
      <c r="Q48" s="33">
        <f t="shared" si="8"/>
        <v>8232022</v>
      </c>
      <c r="R48" s="33">
        <f>R40+R42</f>
        <v>112049</v>
      </c>
      <c r="S48" s="33">
        <f>S40+S42</f>
        <v>8317860</v>
      </c>
      <c r="T48" s="33">
        <f>T40+T42</f>
        <v>1689277</v>
      </c>
      <c r="U48" s="7"/>
    </row>
    <row r="49" spans="1:21" ht="16.899999999999999" customHeight="1" x14ac:dyDescent="0.25">
      <c r="A49" s="8">
        <v>44</v>
      </c>
      <c r="B49" s="23" t="s">
        <v>66</v>
      </c>
      <c r="C49" s="33">
        <f>SUM(D49:T49)</f>
        <v>3492554</v>
      </c>
      <c r="D49" s="15">
        <f t="shared" ref="D49:Q49" si="9">D41</f>
        <v>125000</v>
      </c>
      <c r="E49" s="15">
        <f t="shared" si="9"/>
        <v>125000</v>
      </c>
      <c r="F49" s="15">
        <v>0</v>
      </c>
      <c r="G49" s="15">
        <f t="shared" si="9"/>
        <v>125000</v>
      </c>
      <c r="H49" s="15">
        <v>0</v>
      </c>
      <c r="I49" s="15">
        <f>I41</f>
        <v>125000</v>
      </c>
      <c r="J49" s="15">
        <f t="shared" si="9"/>
        <v>125000</v>
      </c>
      <c r="K49" s="11">
        <f>K41</f>
        <v>125000</v>
      </c>
      <c r="L49" s="11">
        <f>L41</f>
        <v>189974</v>
      </c>
      <c r="M49" s="15">
        <f t="shared" si="9"/>
        <v>125000</v>
      </c>
      <c r="N49" s="15">
        <f t="shared" si="9"/>
        <v>1474204</v>
      </c>
      <c r="O49" s="15">
        <f t="shared" si="9"/>
        <v>331882</v>
      </c>
      <c r="P49" s="15">
        <f t="shared" si="9"/>
        <v>89350</v>
      </c>
      <c r="Q49" s="33">
        <f t="shared" si="9"/>
        <v>246961</v>
      </c>
      <c r="R49" s="33">
        <f>R41</f>
        <v>125000</v>
      </c>
      <c r="S49" s="33">
        <f>S41</f>
        <v>140183</v>
      </c>
      <c r="T49" s="33">
        <f>T41</f>
        <v>20000</v>
      </c>
      <c r="U49" s="7"/>
    </row>
    <row r="50" spans="1:21" ht="18.75" customHeight="1" thickBot="1" x14ac:dyDescent="0.3">
      <c r="A50" s="8">
        <v>45</v>
      </c>
      <c r="B50" s="30" t="s">
        <v>67</v>
      </c>
      <c r="C50" s="58">
        <f>SUM(D50:T50)</f>
        <v>130758244.31</v>
      </c>
      <c r="D50" s="58">
        <f>SUM(D48:D49)</f>
        <v>1558450</v>
      </c>
      <c r="E50" s="58">
        <f t="shared" ref="E50:Q50" si="10">SUM(E48:E49)</f>
        <v>4038174</v>
      </c>
      <c r="F50" s="58">
        <f>SUM(F48:F49)</f>
        <v>11672529.780000001</v>
      </c>
      <c r="G50" s="58">
        <f t="shared" si="10"/>
        <v>2816580</v>
      </c>
      <c r="H50" s="58">
        <f t="shared" si="10"/>
        <v>8261727.5299999984</v>
      </c>
      <c r="I50" s="58">
        <f>SUM(I48:I49)</f>
        <v>3338270</v>
      </c>
      <c r="J50" s="58">
        <f t="shared" si="10"/>
        <v>1093725</v>
      </c>
      <c r="K50" s="58">
        <f>SUM(K48:K49)</f>
        <v>1398475</v>
      </c>
      <c r="L50" s="58">
        <f t="shared" si="10"/>
        <v>7231008</v>
      </c>
      <c r="M50" s="58">
        <f t="shared" si="10"/>
        <v>3431378</v>
      </c>
      <c r="N50" s="58">
        <f t="shared" si="10"/>
        <v>50614324</v>
      </c>
      <c r="O50" s="58">
        <f t="shared" si="10"/>
        <v>12375404</v>
      </c>
      <c r="P50" s="58">
        <f>SUM(P48:P49)</f>
        <v>4044847</v>
      </c>
      <c r="Q50" s="58">
        <f t="shared" si="10"/>
        <v>8478983</v>
      </c>
      <c r="R50" s="58">
        <f>SUM(R48:R49)</f>
        <v>237049</v>
      </c>
      <c r="S50" s="58">
        <f>SUM(S48:S49)</f>
        <v>8458043</v>
      </c>
      <c r="T50" s="58">
        <f>SUM(T48:T49)</f>
        <v>1709277</v>
      </c>
      <c r="U50" s="7"/>
    </row>
    <row r="51" spans="1:21" ht="31.5" customHeight="1" thickTop="1" x14ac:dyDescent="0.25">
      <c r="A51" s="8">
        <v>46</v>
      </c>
      <c r="B51" s="31" t="s">
        <v>68</v>
      </c>
      <c r="C51" s="59">
        <f>SUM(D51:T51)</f>
        <v>0</v>
      </c>
      <c r="D51" s="59">
        <f>IF(((D38-D46)-(D50-D50))&lt;0,((D38-D46)-(D38-D50))-(D38-D46),((D38-D46)-(D38-D50)))</f>
        <v>0</v>
      </c>
      <c r="E51" s="59">
        <f t="shared" ref="E51:Q51" si="11">IF(((E38-E46)-(E50-E50))&lt;0,((E38-E46)-(E38-E50))-(E38-E46),((E38-E46)-(E38-E50)))</f>
        <v>0</v>
      </c>
      <c r="F51" s="59">
        <f>IF(((F38-F46)-(F50-F50))&lt;0,((F38-F46)-(F38-F50))-(F38-F46),((F38-F46)-(F38-F50)))</f>
        <v>0</v>
      </c>
      <c r="G51" s="59">
        <f>IF(((G38-G46)-(G50-G50))&lt;0,((G38-G46)-(G38-G50))-(G38-G46),((G38-G46)-(G38-G50)))</f>
        <v>0</v>
      </c>
      <c r="H51" s="59">
        <f t="shared" si="11"/>
        <v>0</v>
      </c>
      <c r="I51" s="59">
        <f t="shared" si="11"/>
        <v>0</v>
      </c>
      <c r="J51" s="59">
        <f t="shared" si="11"/>
        <v>0</v>
      </c>
      <c r="K51" s="59">
        <f t="shared" si="11"/>
        <v>0</v>
      </c>
      <c r="L51" s="59">
        <f>IF(((L38-L46)-(L50-L50))&lt;0,((L38-L46)-(L38-L50))-(L38-L46),((L38-L46)-(L38-L50)))</f>
        <v>0</v>
      </c>
      <c r="M51" s="59">
        <f t="shared" si="11"/>
        <v>0</v>
      </c>
      <c r="N51" s="59">
        <f t="shared" si="11"/>
        <v>0</v>
      </c>
      <c r="O51" s="59">
        <f>IF(((O38-O46)-(O50-O50))&lt;0,((O38-O46)-(O38-O50))-(O38-O46),((O38-O46)-(O38-O50)))</f>
        <v>0</v>
      </c>
      <c r="P51" s="59">
        <f>IF(((P38-P46)-(P50-P50))&lt;0,((P38-P46)-(P38-P50))-(P38-P46),((P38-P46)-(P38-P50)))</f>
        <v>0</v>
      </c>
      <c r="Q51" s="59">
        <f t="shared" si="11"/>
        <v>0</v>
      </c>
      <c r="R51" s="59">
        <f>IF(((R38-R46)-(R50-R50))&lt;0,((R38-R46)-(R38-R50))-(R38-R46),((R38-R46)-(R38-R50)))</f>
        <v>0</v>
      </c>
      <c r="S51" s="59">
        <f>IF(((S38-S46)-(S50-S50))&lt;0,((S38-S46)-(S38-S50))-(S38-S46),((S38-S46)-(S38-S50)))</f>
        <v>0</v>
      </c>
      <c r="T51" s="59">
        <f>IF(((T38-T46)-(T50-T50))&lt;0,((T38-T46)-(T38-T50))-(T38-T46),((T38-T46)-(T38-T50)))</f>
        <v>0</v>
      </c>
      <c r="U51" s="7"/>
    </row>
    <row r="52" spans="1:21" ht="27.6" customHeight="1" x14ac:dyDescent="0.25">
      <c r="A52" s="8">
        <v>47</v>
      </c>
      <c r="B52" s="32" t="s">
        <v>69</v>
      </c>
      <c r="C52" s="60">
        <f>SUM(D52:T52)</f>
        <v>73396059.86999999</v>
      </c>
      <c r="D52" s="60">
        <f>D38-D50</f>
        <v>764617.47999999952</v>
      </c>
      <c r="E52" s="60">
        <f>E38-E50</f>
        <v>3185870.0500000007</v>
      </c>
      <c r="F52" s="60">
        <f>F38-F50</f>
        <v>0</v>
      </c>
      <c r="G52" s="60">
        <f>G38-G50</f>
        <v>4291262.1600000029</v>
      </c>
      <c r="H52" s="60">
        <f t="shared" ref="H52:J52" si="12">H38-H50</f>
        <v>0</v>
      </c>
      <c r="I52" s="60">
        <f>I38-I50</f>
        <v>846236.08000000007</v>
      </c>
      <c r="J52" s="60">
        <f t="shared" si="12"/>
        <v>1024173.6399999997</v>
      </c>
      <c r="K52" s="60">
        <f>ROUND(K38-K50,2)</f>
        <v>17446.32</v>
      </c>
      <c r="L52" s="60">
        <f t="shared" ref="L52:R52" si="13">L38-L50</f>
        <v>119467.12999999989</v>
      </c>
      <c r="M52" s="60">
        <f t="shared" si="13"/>
        <v>2483053.7599999988</v>
      </c>
      <c r="N52" s="60">
        <f t="shared" si="13"/>
        <v>34031517.099999979</v>
      </c>
      <c r="O52" s="60">
        <f t="shared" si="13"/>
        <v>12424360.990000002</v>
      </c>
      <c r="P52" s="60">
        <f t="shared" si="13"/>
        <v>1035378.950000002</v>
      </c>
      <c r="Q52" s="60">
        <f t="shared" si="13"/>
        <v>12693213.260000005</v>
      </c>
      <c r="R52" s="60">
        <f t="shared" si="13"/>
        <v>118190.97999999986</v>
      </c>
      <c r="S52" s="60">
        <f>ROUND(S38-S50,2)</f>
        <v>89100.84</v>
      </c>
      <c r="T52" s="60">
        <f>T38-T50</f>
        <v>272171.12999999966</v>
      </c>
      <c r="U52" s="7"/>
    </row>
    <row r="53" spans="1:21" ht="26.25" customHeight="1" x14ac:dyDescent="0.25">
      <c r="A53" s="8">
        <v>48</v>
      </c>
      <c r="B53" s="65" t="s">
        <v>70</v>
      </c>
      <c r="C53" s="65"/>
      <c r="D53" s="65"/>
      <c r="E53" s="65"/>
      <c r="F53" s="65"/>
      <c r="G53" s="65"/>
      <c r="H53" s="65"/>
      <c r="I53" s="65"/>
      <c r="J53" s="65"/>
      <c r="K53" s="65"/>
      <c r="L53" s="19"/>
      <c r="M53" s="19"/>
      <c r="N53" s="19"/>
      <c r="O53" s="19"/>
      <c r="P53" s="19"/>
      <c r="Q53" s="19"/>
      <c r="R53" s="19"/>
      <c r="S53" s="19"/>
      <c r="T53" s="19"/>
      <c r="U53" s="7"/>
    </row>
    <row r="54" spans="1:21" ht="17.25" customHeight="1" x14ac:dyDescent="0.25">
      <c r="A54" s="8">
        <v>49</v>
      </c>
      <c r="B54" s="23" t="s">
        <v>71</v>
      </c>
      <c r="C54" s="33">
        <f>SUM(D54:T54)</f>
        <v>0</v>
      </c>
      <c r="D54" s="33"/>
      <c r="E54" s="33"/>
      <c r="F54" s="33"/>
      <c r="G54" s="33"/>
      <c r="H54" s="33"/>
      <c r="I54" s="33"/>
      <c r="J54" s="33"/>
      <c r="K54" s="33"/>
      <c r="L54" s="33"/>
      <c r="M54" s="33"/>
      <c r="N54" s="33"/>
      <c r="O54" s="33"/>
      <c r="P54" s="33"/>
      <c r="Q54" s="33"/>
      <c r="R54" s="33"/>
      <c r="S54" s="33"/>
      <c r="T54" s="33"/>
      <c r="U54" s="7"/>
    </row>
    <row r="55" spans="1:21" ht="16.5" customHeight="1" x14ac:dyDescent="0.25">
      <c r="A55" s="8">
        <v>50</v>
      </c>
      <c r="B55" s="23" t="s">
        <v>72</v>
      </c>
      <c r="C55" s="33">
        <f>SUM(D55:T55)</f>
        <v>0</v>
      </c>
      <c r="D55" s="33"/>
      <c r="E55" s="33"/>
      <c r="F55" s="33"/>
      <c r="G55" s="33"/>
      <c r="H55" s="33"/>
      <c r="I55" s="33"/>
      <c r="J55" s="33"/>
      <c r="K55" s="33"/>
      <c r="L55" s="33"/>
      <c r="M55" s="33"/>
      <c r="N55" s="33"/>
      <c r="O55" s="33"/>
      <c r="P55" s="33"/>
      <c r="Q55" s="33"/>
      <c r="R55" s="33"/>
      <c r="S55" s="33"/>
      <c r="T55" s="33"/>
      <c r="U55" s="7"/>
    </row>
    <row r="56" spans="1:21" ht="17.25" customHeight="1" x14ac:dyDescent="0.25">
      <c r="A56" s="8">
        <v>51</v>
      </c>
      <c r="B56" s="29" t="s">
        <v>73</v>
      </c>
      <c r="C56" s="34">
        <f>SUM(D56:T56)</f>
        <v>0</v>
      </c>
      <c r="D56" s="34">
        <f>SUM(D54:D55)</f>
        <v>0</v>
      </c>
      <c r="E56" s="34">
        <f t="shared" ref="E56:Q56" si="14">SUM(E54:E55)</f>
        <v>0</v>
      </c>
      <c r="F56" s="34">
        <f t="shared" si="14"/>
        <v>0</v>
      </c>
      <c r="G56" s="34">
        <f t="shared" si="14"/>
        <v>0</v>
      </c>
      <c r="H56" s="34">
        <f t="shared" si="14"/>
        <v>0</v>
      </c>
      <c r="I56" s="34">
        <f t="shared" si="14"/>
        <v>0</v>
      </c>
      <c r="J56" s="34">
        <f t="shared" si="14"/>
        <v>0</v>
      </c>
      <c r="K56" s="34">
        <f t="shared" si="14"/>
        <v>0</v>
      </c>
      <c r="L56" s="34">
        <f>SUM(L54:L55)</f>
        <v>0</v>
      </c>
      <c r="M56" s="34">
        <f t="shared" si="14"/>
        <v>0</v>
      </c>
      <c r="N56" s="34">
        <f t="shared" si="14"/>
        <v>0</v>
      </c>
      <c r="O56" s="34">
        <f t="shared" si="14"/>
        <v>0</v>
      </c>
      <c r="P56" s="34">
        <f>SUM(P54:P55)</f>
        <v>0</v>
      </c>
      <c r="Q56" s="34">
        <f t="shared" si="14"/>
        <v>0</v>
      </c>
      <c r="R56" s="34">
        <f>SUM(R54:R55)</f>
        <v>0</v>
      </c>
      <c r="S56" s="34">
        <f>SUM(S54:S55)</f>
        <v>0</v>
      </c>
      <c r="T56" s="34">
        <f>SUM(T54:T55)</f>
        <v>0</v>
      </c>
      <c r="U56" s="7"/>
    </row>
    <row r="57" spans="1:21" ht="27.75" customHeight="1" x14ac:dyDescent="0.25">
      <c r="A57" s="8">
        <v>52</v>
      </c>
      <c r="B57" s="32" t="s">
        <v>74</v>
      </c>
      <c r="C57" s="60">
        <f>SUM(D57:T57)</f>
        <v>73396059.86999999</v>
      </c>
      <c r="D57" s="60">
        <f>D52+D56</f>
        <v>764617.47999999952</v>
      </c>
      <c r="E57" s="60">
        <f>E52+E56</f>
        <v>3185870.0500000007</v>
      </c>
      <c r="F57" s="60">
        <f>F52+F56</f>
        <v>0</v>
      </c>
      <c r="G57" s="60">
        <f t="shared" ref="G57:T57" si="15">G52+G56</f>
        <v>4291262.1600000029</v>
      </c>
      <c r="H57" s="60">
        <f t="shared" si="15"/>
        <v>0</v>
      </c>
      <c r="I57" s="60">
        <f t="shared" si="15"/>
        <v>846236.08000000007</v>
      </c>
      <c r="J57" s="60">
        <f>J52+J56</f>
        <v>1024173.6399999997</v>
      </c>
      <c r="K57" s="60">
        <f t="shared" si="15"/>
        <v>17446.32</v>
      </c>
      <c r="L57" s="60">
        <f>L52+L56</f>
        <v>119467.12999999989</v>
      </c>
      <c r="M57" s="60">
        <f t="shared" si="15"/>
        <v>2483053.7599999988</v>
      </c>
      <c r="N57" s="60">
        <f t="shared" si="15"/>
        <v>34031517.099999979</v>
      </c>
      <c r="O57" s="60">
        <f t="shared" si="15"/>
        <v>12424360.990000002</v>
      </c>
      <c r="P57" s="60">
        <f t="shared" si="15"/>
        <v>1035378.950000002</v>
      </c>
      <c r="Q57" s="60">
        <f t="shared" si="15"/>
        <v>12693213.260000005</v>
      </c>
      <c r="R57" s="60">
        <f t="shared" si="15"/>
        <v>118190.97999999986</v>
      </c>
      <c r="S57" s="60">
        <f t="shared" si="15"/>
        <v>89100.84</v>
      </c>
      <c r="T57" s="60">
        <f t="shared" si="15"/>
        <v>272171.12999999966</v>
      </c>
      <c r="U57" s="7"/>
    </row>
    <row r="58" spans="1:21" ht="29.25" customHeight="1" x14ac:dyDescent="0.25">
      <c r="A58" s="8">
        <v>53</v>
      </c>
      <c r="B58" s="65" t="s">
        <v>75</v>
      </c>
      <c r="C58" s="65"/>
      <c r="D58" s="65"/>
      <c r="E58" s="65"/>
      <c r="F58" s="65"/>
      <c r="G58" s="65"/>
      <c r="H58" s="65"/>
      <c r="I58" s="65"/>
      <c r="J58" s="65"/>
      <c r="K58" s="65"/>
      <c r="L58" s="19"/>
      <c r="M58" s="19"/>
      <c r="N58" s="19"/>
      <c r="O58" s="19"/>
      <c r="P58" s="19"/>
      <c r="Q58" s="19"/>
      <c r="R58" s="19"/>
      <c r="S58" s="19"/>
      <c r="T58" s="19"/>
      <c r="U58" s="7"/>
    </row>
    <row r="59" spans="1:21" ht="15.95" customHeight="1" x14ac:dyDescent="0.25">
      <c r="A59" s="8">
        <v>54</v>
      </c>
      <c r="B59" s="35" t="s">
        <v>76</v>
      </c>
      <c r="C59" s="43">
        <f t="shared" ref="C59:C69" si="16">SUM(D59:T59)</f>
        <v>12206024.539999999</v>
      </c>
      <c r="D59" s="43">
        <v>148101.75</v>
      </c>
      <c r="E59" s="43">
        <v>469748.5</v>
      </c>
      <c r="F59" s="43">
        <v>0</v>
      </c>
      <c r="G59" s="43">
        <v>479149.59</v>
      </c>
      <c r="H59" s="43">
        <v>0</v>
      </c>
      <c r="I59" s="43">
        <v>175963.42</v>
      </c>
      <c r="J59" s="43">
        <v>114526.34</v>
      </c>
      <c r="K59" s="43">
        <v>2935.58</v>
      </c>
      <c r="L59" s="43">
        <v>21495.07</v>
      </c>
      <c r="M59" s="43">
        <v>491927.92</v>
      </c>
      <c r="N59" s="43">
        <v>6060557.0499999998</v>
      </c>
      <c r="O59" s="43">
        <v>1076665.3600000001</v>
      </c>
      <c r="P59" s="43">
        <v>209690.7</v>
      </c>
      <c r="Q59" s="43">
        <v>2905372.36</v>
      </c>
      <c r="R59" s="43">
        <v>20507.21</v>
      </c>
      <c r="S59" s="43">
        <v>12867.58</v>
      </c>
      <c r="T59" s="43">
        <v>16516.11</v>
      </c>
      <c r="U59" s="7"/>
    </row>
    <row r="60" spans="1:21" ht="15.95" customHeight="1" x14ac:dyDescent="0.25">
      <c r="A60" s="8">
        <v>55</v>
      </c>
      <c r="B60" s="35" t="s">
        <v>77</v>
      </c>
      <c r="C60" s="43">
        <f t="shared" si="16"/>
        <v>8145752.669999999</v>
      </c>
      <c r="D60" s="43">
        <v>120783.27</v>
      </c>
      <c r="E60" s="43">
        <v>508481.99</v>
      </c>
      <c r="F60" s="43">
        <v>0</v>
      </c>
      <c r="G60" s="43">
        <v>351821.17</v>
      </c>
      <c r="H60" s="43">
        <v>0</v>
      </c>
      <c r="I60" s="43">
        <v>122452.85</v>
      </c>
      <c r="J60" s="43">
        <v>164505.77000000002</v>
      </c>
      <c r="K60" s="43">
        <v>0</v>
      </c>
      <c r="L60" s="43">
        <v>17904.849999999999</v>
      </c>
      <c r="M60" s="43">
        <v>344305.28</v>
      </c>
      <c r="N60" s="43">
        <v>4830422.41</v>
      </c>
      <c r="O60" s="43">
        <v>552694.44999999995</v>
      </c>
      <c r="P60" s="43">
        <v>168448.02000000002</v>
      </c>
      <c r="Q60" s="43">
        <v>893391.67999999993</v>
      </c>
      <c r="R60" s="43">
        <v>19016.77</v>
      </c>
      <c r="S60" s="43">
        <v>15045.31</v>
      </c>
      <c r="T60" s="43">
        <v>36478.85</v>
      </c>
      <c r="U60" s="7"/>
    </row>
    <row r="61" spans="1:21" ht="15.95" customHeight="1" x14ac:dyDescent="0.25">
      <c r="A61" s="8">
        <v>56</v>
      </c>
      <c r="B61" s="35" t="s">
        <v>78</v>
      </c>
      <c r="C61" s="43">
        <f t="shared" si="16"/>
        <v>2504659.2000000002</v>
      </c>
      <c r="D61" s="43">
        <v>28089.439999999999</v>
      </c>
      <c r="E61" s="43">
        <v>19317.670000000002</v>
      </c>
      <c r="F61" s="43">
        <v>0</v>
      </c>
      <c r="G61" s="43">
        <v>147482.43</v>
      </c>
      <c r="H61" s="43">
        <v>0</v>
      </c>
      <c r="I61" s="43">
        <v>16.989999999999998</v>
      </c>
      <c r="J61" s="43">
        <v>19275.009999999998</v>
      </c>
      <c r="K61" s="43">
        <v>384.03</v>
      </c>
      <c r="L61" s="43">
        <v>471.09</v>
      </c>
      <c r="M61" s="43">
        <v>50641.39</v>
      </c>
      <c r="N61" s="43">
        <v>53270.67</v>
      </c>
      <c r="O61" s="43">
        <v>1706062.8699999999</v>
      </c>
      <c r="P61" s="43">
        <v>32455.43</v>
      </c>
      <c r="Q61" s="43">
        <v>409197.33999999997</v>
      </c>
      <c r="R61" s="43">
        <v>3240.45</v>
      </c>
      <c r="S61" s="43">
        <v>2435.71</v>
      </c>
      <c r="T61" s="43">
        <v>32318.68</v>
      </c>
      <c r="U61" s="7"/>
    </row>
    <row r="62" spans="1:21" ht="15.95" customHeight="1" x14ac:dyDescent="0.2">
      <c r="A62" s="8">
        <v>57</v>
      </c>
      <c r="B62" s="35" t="s">
        <v>79</v>
      </c>
      <c r="C62" s="43">
        <f t="shared" si="16"/>
        <v>33201549.779999997</v>
      </c>
      <c r="D62" s="43">
        <v>260914.22</v>
      </c>
      <c r="E62" s="43">
        <v>1502895.67</v>
      </c>
      <c r="F62" s="43">
        <v>0</v>
      </c>
      <c r="G62" s="43">
        <v>2212589.9000000004</v>
      </c>
      <c r="H62" s="43">
        <v>0</v>
      </c>
      <c r="I62" s="43">
        <v>368531.54000000004</v>
      </c>
      <c r="J62" s="43">
        <v>485155.37</v>
      </c>
      <c r="K62" s="43">
        <v>9774.91</v>
      </c>
      <c r="L62" s="43">
        <v>55494.879999999997</v>
      </c>
      <c r="M62" s="43">
        <v>952125.36</v>
      </c>
      <c r="N62" s="43">
        <v>15442092.459999999</v>
      </c>
      <c r="O62" s="43">
        <v>5654116.8200000003</v>
      </c>
      <c r="P62" s="43">
        <v>433611.04000000004</v>
      </c>
      <c r="Q62" s="43">
        <v>5616344.3199999994</v>
      </c>
      <c r="R62" s="43">
        <v>45431.040000000001</v>
      </c>
      <c r="S62" s="43">
        <v>37389.11</v>
      </c>
      <c r="T62" s="43">
        <v>125083.14000000001</v>
      </c>
      <c r="U62" s="7"/>
    </row>
    <row r="63" spans="1:21" ht="15.95" customHeight="1" x14ac:dyDescent="0.2">
      <c r="A63" s="8">
        <v>58</v>
      </c>
      <c r="B63" s="35" t="s">
        <v>80</v>
      </c>
      <c r="C63" s="43">
        <f t="shared" si="16"/>
        <v>5264433.6999999993</v>
      </c>
      <c r="D63" s="43">
        <v>71677.97</v>
      </c>
      <c r="E63" s="43">
        <v>158668.85999999999</v>
      </c>
      <c r="F63" s="43">
        <v>0</v>
      </c>
      <c r="G63" s="43">
        <v>436960.63</v>
      </c>
      <c r="H63" s="43">
        <v>0</v>
      </c>
      <c r="I63" s="43">
        <v>35844.82</v>
      </c>
      <c r="J63" s="43">
        <v>93341.06</v>
      </c>
      <c r="K63" s="43">
        <v>1850.49</v>
      </c>
      <c r="L63" s="43">
        <v>5676.44</v>
      </c>
      <c r="M63" s="43">
        <v>204324.44</v>
      </c>
      <c r="N63" s="43">
        <v>2213585.9300000002</v>
      </c>
      <c r="O63" s="43">
        <v>969460.65</v>
      </c>
      <c r="P63" s="43">
        <v>69771.87</v>
      </c>
      <c r="Q63" s="43">
        <v>963905.09</v>
      </c>
      <c r="R63" s="43">
        <v>11719.18</v>
      </c>
      <c r="S63" s="43">
        <v>5782.37</v>
      </c>
      <c r="T63" s="43">
        <v>21863.9</v>
      </c>
      <c r="U63" s="7"/>
    </row>
    <row r="64" spans="1:21" ht="15.95" customHeight="1" x14ac:dyDescent="0.2">
      <c r="A64" s="8">
        <v>59</v>
      </c>
      <c r="B64" s="23" t="s">
        <v>81</v>
      </c>
      <c r="C64" s="43">
        <f t="shared" si="16"/>
        <v>1481433.6300000004</v>
      </c>
      <c r="D64" s="43">
        <v>21609.279999999999</v>
      </c>
      <c r="E64" s="43">
        <v>54707.55</v>
      </c>
      <c r="F64" s="43">
        <v>0</v>
      </c>
      <c r="G64" s="43">
        <v>68502.33</v>
      </c>
      <c r="H64" s="43">
        <v>0</v>
      </c>
      <c r="I64" s="43">
        <v>15980.66</v>
      </c>
      <c r="J64" s="43">
        <v>14222.53</v>
      </c>
      <c r="K64" s="43">
        <v>399.74</v>
      </c>
      <c r="L64" s="43">
        <v>2527.6799999999998</v>
      </c>
      <c r="M64" s="43">
        <v>61583.19</v>
      </c>
      <c r="N64" s="43">
        <v>549621.06000000006</v>
      </c>
      <c r="O64" s="43">
        <v>425152.83</v>
      </c>
      <c r="P64" s="43">
        <v>14747.28</v>
      </c>
      <c r="Q64" s="43">
        <v>242121.53</v>
      </c>
      <c r="R64" s="43">
        <v>3438.6</v>
      </c>
      <c r="S64" s="43">
        <v>2501.31</v>
      </c>
      <c r="T64" s="43">
        <v>4318.0600000000004</v>
      </c>
      <c r="U64" s="7"/>
    </row>
    <row r="65" spans="1:21" ht="16.5" customHeight="1" x14ac:dyDescent="0.2">
      <c r="A65" s="8">
        <v>60</v>
      </c>
      <c r="B65" s="23" t="s">
        <v>82</v>
      </c>
      <c r="C65" s="43">
        <f t="shared" si="16"/>
        <v>10592206.35</v>
      </c>
      <c r="D65" s="43">
        <v>113441.55</v>
      </c>
      <c r="E65" s="43">
        <v>472049.81</v>
      </c>
      <c r="F65" s="43">
        <v>0</v>
      </c>
      <c r="G65" s="43">
        <v>594756.11</v>
      </c>
      <c r="H65" s="43">
        <v>0</v>
      </c>
      <c r="I65" s="43">
        <v>127445.8</v>
      </c>
      <c r="J65" s="43">
        <v>133147.56</v>
      </c>
      <c r="K65" s="43">
        <v>2101.5700000000002</v>
      </c>
      <c r="L65" s="43">
        <v>15897.12</v>
      </c>
      <c r="M65" s="43">
        <v>378146.18</v>
      </c>
      <c r="N65" s="43">
        <v>4881967.5199999996</v>
      </c>
      <c r="O65" s="43">
        <v>2040208.01</v>
      </c>
      <c r="P65" s="43">
        <v>106654.61</v>
      </c>
      <c r="Q65" s="43">
        <v>1662880.94</v>
      </c>
      <c r="R65" s="43">
        <v>14837.73</v>
      </c>
      <c r="S65" s="43">
        <v>13079.45</v>
      </c>
      <c r="T65" s="43">
        <v>35592.39</v>
      </c>
      <c r="U65" s="7"/>
    </row>
    <row r="66" spans="1:21" ht="15.95" customHeight="1" x14ac:dyDescent="0.2">
      <c r="A66" s="8">
        <v>61</v>
      </c>
      <c r="B66" s="36" t="s">
        <v>83</v>
      </c>
      <c r="C66" s="43">
        <f t="shared" si="16"/>
        <v>0</v>
      </c>
      <c r="D66" s="43"/>
      <c r="E66" s="43"/>
      <c r="F66" s="43"/>
      <c r="G66" s="43"/>
      <c r="H66" s="43"/>
      <c r="I66" s="43"/>
      <c r="J66" s="43"/>
      <c r="K66" s="43"/>
      <c r="L66" s="43"/>
      <c r="M66" s="43"/>
      <c r="N66" s="43"/>
      <c r="O66" s="43"/>
      <c r="P66" s="43"/>
      <c r="Q66" s="43"/>
      <c r="R66" s="43"/>
      <c r="S66" s="43"/>
      <c r="T66" s="43"/>
      <c r="U66" s="7"/>
    </row>
    <row r="67" spans="1:21" ht="15.95" customHeight="1" x14ac:dyDescent="0.2">
      <c r="A67" s="8">
        <v>62</v>
      </c>
      <c r="B67" s="36" t="s">
        <v>84</v>
      </c>
      <c r="C67" s="43">
        <f t="shared" si="16"/>
        <v>0</v>
      </c>
      <c r="D67" s="43"/>
      <c r="E67" s="43"/>
      <c r="F67" s="43"/>
      <c r="G67" s="43"/>
      <c r="H67" s="43"/>
      <c r="I67" s="43"/>
      <c r="J67" s="43"/>
      <c r="K67" s="43"/>
      <c r="L67" s="43"/>
      <c r="M67" s="43"/>
      <c r="N67" s="43"/>
      <c r="O67" s="43"/>
      <c r="P67" s="43"/>
      <c r="Q67" s="43"/>
      <c r="R67" s="43"/>
      <c r="S67" s="43"/>
      <c r="T67" s="43"/>
      <c r="U67" s="7"/>
    </row>
    <row r="68" spans="1:21" ht="15.95" customHeight="1" x14ac:dyDescent="0.2">
      <c r="A68" s="8">
        <v>63</v>
      </c>
      <c r="B68" s="36" t="s">
        <v>85</v>
      </c>
      <c r="C68" s="43">
        <f t="shared" si="16"/>
        <v>0</v>
      </c>
      <c r="D68" s="43"/>
      <c r="E68" s="43"/>
      <c r="F68" s="43"/>
      <c r="G68" s="43"/>
      <c r="H68" s="43"/>
      <c r="I68" s="43"/>
      <c r="J68" s="43"/>
      <c r="K68" s="43"/>
      <c r="L68" s="43"/>
      <c r="M68" s="43"/>
      <c r="N68" s="43"/>
      <c r="O68" s="43"/>
      <c r="P68" s="43"/>
      <c r="Q68" s="43"/>
      <c r="R68" s="43"/>
      <c r="S68" s="43"/>
      <c r="T68" s="43"/>
      <c r="U68" s="7"/>
    </row>
    <row r="69" spans="1:21" ht="30.75" customHeight="1" thickBot="1" x14ac:dyDescent="0.25">
      <c r="A69" s="8">
        <v>64</v>
      </c>
      <c r="B69" s="37" t="s">
        <v>86</v>
      </c>
      <c r="C69" s="61">
        <f t="shared" si="16"/>
        <v>73396059.870000005</v>
      </c>
      <c r="D69" s="61">
        <f>SUM(D59:D65)</f>
        <v>764617.4800000001</v>
      </c>
      <c r="E69" s="61">
        <f>SUM(E59:E65)</f>
        <v>3185870.05</v>
      </c>
      <c r="F69" s="61">
        <f>SUM(F59:F65)</f>
        <v>0</v>
      </c>
      <c r="G69" s="61">
        <f t="shared" ref="G69:T69" si="17">SUM(G59:G65)</f>
        <v>4291262.16</v>
      </c>
      <c r="H69" s="61">
        <f t="shared" si="17"/>
        <v>0</v>
      </c>
      <c r="I69" s="61">
        <f t="shared" si="17"/>
        <v>846236.08000000007</v>
      </c>
      <c r="J69" s="61">
        <f>SUM(J59:J65)</f>
        <v>1024173.6400000001</v>
      </c>
      <c r="K69" s="61">
        <f>SUM(K59:K65)</f>
        <v>17446.32</v>
      </c>
      <c r="L69" s="61">
        <f>SUM(L59:L65)</f>
        <v>119467.12999999998</v>
      </c>
      <c r="M69" s="61">
        <f>SUM(M59:M65)</f>
        <v>2483053.7600000002</v>
      </c>
      <c r="N69" s="61">
        <f t="shared" si="17"/>
        <v>34031517.099999994</v>
      </c>
      <c r="O69" s="61">
        <f t="shared" si="17"/>
        <v>12424360.99</v>
      </c>
      <c r="P69" s="61">
        <f t="shared" si="17"/>
        <v>1035378.9500000001</v>
      </c>
      <c r="Q69" s="61">
        <f t="shared" si="17"/>
        <v>12693213.259999998</v>
      </c>
      <c r="R69" s="61">
        <f t="shared" si="17"/>
        <v>118190.98</v>
      </c>
      <c r="S69" s="61">
        <f t="shared" si="17"/>
        <v>89100.839999999982</v>
      </c>
      <c r="T69" s="61">
        <f t="shared" si="17"/>
        <v>272171.13</v>
      </c>
      <c r="U69" s="7"/>
    </row>
    <row r="70" spans="1:21" ht="15.95" customHeight="1" thickTop="1" x14ac:dyDescent="0.2">
      <c r="A70" s="8">
        <v>65</v>
      </c>
      <c r="B70" s="23" t="s">
        <v>87</v>
      </c>
      <c r="C70" s="62">
        <f>SUM(D70:T70)</f>
        <v>50539623.459999993</v>
      </c>
      <c r="D70" s="62">
        <f>SUM(D62:D65)</f>
        <v>467643.01999999996</v>
      </c>
      <c r="E70" s="62">
        <f t="shared" ref="E70:O70" si="18">SUM(E62:E65)</f>
        <v>2188321.8899999997</v>
      </c>
      <c r="F70" s="62">
        <f t="shared" si="18"/>
        <v>0</v>
      </c>
      <c r="G70" s="62">
        <f t="shared" si="18"/>
        <v>3312808.97</v>
      </c>
      <c r="H70" s="62">
        <f t="shared" si="18"/>
        <v>0</v>
      </c>
      <c r="I70" s="62">
        <f t="shared" si="18"/>
        <v>547802.82000000007</v>
      </c>
      <c r="J70" s="62">
        <f t="shared" si="18"/>
        <v>725866.52</v>
      </c>
      <c r="K70" s="62">
        <f t="shared" si="18"/>
        <v>14126.71</v>
      </c>
      <c r="L70" s="62">
        <f t="shared" si="18"/>
        <v>79596.12</v>
      </c>
      <c r="M70" s="62">
        <f t="shared" si="18"/>
        <v>1596179.17</v>
      </c>
      <c r="N70" s="62">
        <f t="shared" si="18"/>
        <v>23087266.969999999</v>
      </c>
      <c r="O70" s="62">
        <f t="shared" si="18"/>
        <v>9088938.3100000005</v>
      </c>
      <c r="P70" s="62">
        <f>SUM(P62:P65)</f>
        <v>624784.80000000005</v>
      </c>
      <c r="Q70" s="62">
        <f>SUM(Q62:Q65)</f>
        <v>8485251.879999999</v>
      </c>
      <c r="R70" s="62">
        <f>SUM(R62:R65)</f>
        <v>75426.55</v>
      </c>
      <c r="S70" s="62">
        <f>SUM(S62:S65)</f>
        <v>58752.240000000005</v>
      </c>
      <c r="T70" s="62">
        <f>SUM(T62:T65)</f>
        <v>186857.49</v>
      </c>
      <c r="U70" s="7"/>
    </row>
    <row r="71" spans="1:21" ht="15.95" customHeight="1" x14ac:dyDescent="0.2">
      <c r="A71" s="8">
        <v>66</v>
      </c>
      <c r="B71" s="38" t="s">
        <v>88</v>
      </c>
      <c r="C71" s="39">
        <f>C70/C69</f>
        <v>0.6885876918940389</v>
      </c>
      <c r="D71" s="39">
        <f>D70/D69</f>
        <v>0.61160388329076643</v>
      </c>
      <c r="E71" s="39">
        <f>E70/E69</f>
        <v>0.68688360028997408</v>
      </c>
      <c r="F71" s="39"/>
      <c r="G71" s="39">
        <f t="shared" ref="G71:M71" si="19">G70/G69</f>
        <v>0.77198941627933537</v>
      </c>
      <c r="H71" s="39"/>
      <c r="I71" s="39">
        <f t="shared" si="19"/>
        <v>0.6473404206542458</v>
      </c>
      <c r="J71" s="39">
        <f t="shared" si="19"/>
        <v>0.70873384321822608</v>
      </c>
      <c r="K71" s="39">
        <f t="shared" si="19"/>
        <v>0.80972434301331164</v>
      </c>
      <c r="L71" s="39">
        <f t="shared" si="19"/>
        <v>0.66625958119191453</v>
      </c>
      <c r="M71" s="39">
        <f t="shared" si="19"/>
        <v>0.64282908236348446</v>
      </c>
      <c r="N71" s="39">
        <f>N70/N69</f>
        <v>0.67840839719719703</v>
      </c>
      <c r="O71" s="39">
        <f>O70/O69</f>
        <v>0.73154171206997431</v>
      </c>
      <c r="P71" s="39">
        <f t="shared" ref="P71:S71" si="20">P70/P69</f>
        <v>0.60343587244071362</v>
      </c>
      <c r="Q71" s="39">
        <f t="shared" si="20"/>
        <v>0.66848730153612812</v>
      </c>
      <c r="R71" s="39">
        <f t="shared" si="20"/>
        <v>0.6381751805425423</v>
      </c>
      <c r="S71" s="39">
        <f t="shared" si="20"/>
        <v>0.65939041652132591</v>
      </c>
      <c r="T71" s="39">
        <f>T70/T69</f>
        <v>0.68654412391204012</v>
      </c>
      <c r="U71" s="7"/>
    </row>
    <row r="72" spans="1:21" ht="69" customHeight="1" x14ac:dyDescent="0.2">
      <c r="A72" s="8">
        <v>67</v>
      </c>
      <c r="B72" s="40" t="s">
        <v>89</v>
      </c>
      <c r="C72" s="66" t="s">
        <v>90</v>
      </c>
      <c r="D72" s="66"/>
      <c r="E72" s="66"/>
      <c r="F72" s="66"/>
      <c r="G72" s="66"/>
      <c r="H72" s="66"/>
      <c r="I72" s="66"/>
      <c r="J72" s="66"/>
      <c r="K72" s="66"/>
      <c r="L72" s="66"/>
      <c r="M72" s="41"/>
      <c r="N72" s="41"/>
      <c r="O72" s="41"/>
      <c r="P72" s="41"/>
      <c r="Q72" s="42"/>
      <c r="R72" s="42"/>
      <c r="S72" s="42"/>
      <c r="T72" s="42"/>
      <c r="U72" s="7"/>
    </row>
    <row r="73" spans="1:21" x14ac:dyDescent="0.2">
      <c r="A73" s="1"/>
      <c r="B73" s="44"/>
      <c r="C73" s="46"/>
      <c r="D73" s="11"/>
      <c r="E73" s="11"/>
      <c r="F73" s="11"/>
      <c r="G73" s="11"/>
      <c r="H73" s="11"/>
      <c r="I73" s="11"/>
      <c r="J73" s="11"/>
      <c r="K73" s="11"/>
      <c r="L73" s="11"/>
      <c r="M73" s="11"/>
      <c r="N73" s="11"/>
      <c r="O73" s="11"/>
      <c r="P73" s="11"/>
      <c r="Q73" s="11"/>
      <c r="R73" s="11"/>
      <c r="S73" s="11"/>
      <c r="T73" s="11"/>
    </row>
    <row r="74" spans="1:21" x14ac:dyDescent="0.2">
      <c r="A74" s="1"/>
      <c r="B74" s="44"/>
      <c r="C74" s="46"/>
      <c r="D74" s="11"/>
      <c r="E74" s="11"/>
      <c r="F74" s="11"/>
      <c r="G74" s="11"/>
      <c r="H74" s="11"/>
      <c r="I74" s="11"/>
      <c r="J74" s="11"/>
      <c r="K74" s="11"/>
      <c r="L74" s="11"/>
      <c r="M74" s="11"/>
      <c r="N74" s="11"/>
      <c r="O74" s="11"/>
      <c r="P74" s="11"/>
      <c r="Q74" s="11"/>
      <c r="R74" s="11"/>
      <c r="S74" s="11"/>
      <c r="T74" s="11"/>
    </row>
    <row r="75" spans="1:21" x14ac:dyDescent="0.2">
      <c r="A75" s="1"/>
      <c r="B75" s="44"/>
      <c r="C75" s="46"/>
      <c r="D75" s="11"/>
      <c r="E75" s="11"/>
      <c r="F75" s="11"/>
      <c r="G75" s="11"/>
      <c r="H75" s="11"/>
      <c r="I75" s="11"/>
      <c r="J75" s="11"/>
      <c r="K75" s="11"/>
      <c r="L75" s="11"/>
      <c r="M75" s="11"/>
      <c r="N75" s="11"/>
      <c r="O75" s="11"/>
      <c r="P75" s="11"/>
      <c r="Q75" s="11"/>
      <c r="R75" s="11"/>
      <c r="S75" s="11"/>
      <c r="T75" s="11"/>
    </row>
    <row r="76" spans="1:21" x14ac:dyDescent="0.2">
      <c r="A76" s="1"/>
      <c r="B76" s="44"/>
      <c r="C76" s="46"/>
      <c r="D76" s="11"/>
      <c r="E76" s="11"/>
      <c r="F76" s="11"/>
      <c r="G76" s="11"/>
      <c r="H76" s="11"/>
      <c r="I76" s="11"/>
      <c r="J76" s="11"/>
      <c r="K76" s="11"/>
      <c r="L76" s="11"/>
      <c r="M76" s="11"/>
      <c r="N76" s="11"/>
      <c r="O76" s="11"/>
      <c r="P76" s="11"/>
      <c r="Q76" s="11"/>
      <c r="R76" s="11"/>
      <c r="S76" s="11"/>
      <c r="T76" s="11"/>
    </row>
    <row r="77" spans="1:21" x14ac:dyDescent="0.2">
      <c r="A77" s="1"/>
      <c r="B77" s="44"/>
      <c r="D77" s="11"/>
      <c r="E77" s="11"/>
      <c r="F77" s="11"/>
      <c r="G77" s="11"/>
      <c r="H77" s="11"/>
      <c r="I77" s="11"/>
      <c r="J77" s="11"/>
      <c r="K77" s="11"/>
      <c r="L77" s="11"/>
      <c r="M77" s="11"/>
      <c r="N77" s="11"/>
      <c r="O77" s="11"/>
      <c r="P77" s="11"/>
      <c r="Q77" s="11"/>
      <c r="R77" s="11"/>
      <c r="S77" s="11"/>
      <c r="T77" s="11"/>
    </row>
    <row r="78" spans="1:21" x14ac:dyDescent="0.2">
      <c r="A78" s="1"/>
      <c r="B78" s="44"/>
      <c r="D78" s="11"/>
      <c r="E78" s="11"/>
      <c r="F78" s="11"/>
      <c r="G78" s="11"/>
      <c r="H78" s="11"/>
      <c r="I78" s="11"/>
      <c r="J78" s="11"/>
      <c r="K78" s="11"/>
      <c r="L78" s="11"/>
      <c r="M78" s="11"/>
      <c r="N78" s="11"/>
      <c r="O78" s="11"/>
      <c r="P78" s="11"/>
      <c r="Q78" s="11"/>
      <c r="R78" s="11"/>
      <c r="S78" s="11"/>
      <c r="T78" s="11"/>
    </row>
    <row r="79" spans="1:21" x14ac:dyDescent="0.2">
      <c r="A79" s="1"/>
      <c r="B79" s="44"/>
      <c r="D79" s="11"/>
      <c r="E79" s="11"/>
      <c r="F79" s="11"/>
      <c r="G79" s="11"/>
      <c r="H79" s="11"/>
      <c r="I79" s="11"/>
      <c r="J79" s="11"/>
      <c r="K79" s="11"/>
      <c r="L79" s="11"/>
      <c r="M79" s="11"/>
      <c r="N79" s="11"/>
      <c r="O79" s="11"/>
      <c r="P79" s="11"/>
      <c r="Q79" s="11"/>
      <c r="R79" s="11"/>
      <c r="S79" s="11"/>
      <c r="T79" s="11"/>
    </row>
    <row r="80" spans="1:21" x14ac:dyDescent="0.2">
      <c r="A80" s="1"/>
      <c r="B80" s="44"/>
      <c r="D80" s="11"/>
      <c r="E80" s="11"/>
      <c r="F80" s="11"/>
      <c r="G80" s="11"/>
      <c r="H80" s="11"/>
      <c r="I80" s="11"/>
      <c r="J80" s="11"/>
      <c r="K80" s="11"/>
      <c r="L80" s="11"/>
      <c r="M80" s="11"/>
      <c r="N80" s="11"/>
      <c r="O80" s="11"/>
      <c r="P80" s="11"/>
      <c r="Q80" s="11"/>
      <c r="R80" s="11"/>
      <c r="S80" s="11"/>
      <c r="T80" s="11"/>
    </row>
  </sheetData>
  <mergeCells count="8">
    <mergeCell ref="B58:K58"/>
    <mergeCell ref="C72:L72"/>
    <mergeCell ref="A1:T1"/>
    <mergeCell ref="A2:T2"/>
    <mergeCell ref="A3:T3"/>
    <mergeCell ref="A4:T4"/>
    <mergeCell ref="B39:K39"/>
    <mergeCell ref="B53:K53"/>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16-17A Est</vt:lpstr>
      <vt:lpstr>'ROPS 16-17A Est'!Print_Area</vt:lpstr>
      <vt:lpstr>'ROPS 16-17A Est'!Print_Titles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Yu, Liz</cp:lastModifiedBy>
  <cp:lastPrinted>2016-03-14T18:54:08Z</cp:lastPrinted>
  <dcterms:created xsi:type="dcterms:W3CDTF">2016-03-14T18:51:30Z</dcterms:created>
  <dcterms:modified xsi:type="dcterms:W3CDTF">2016-08-03T17:03:26Z</dcterms:modified>
</cp:coreProperties>
</file>