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8580"/>
  </bookViews>
  <sheets>
    <sheet name="County" sheetId="1" r:id="rId1"/>
  </sheets>
  <definedNames>
    <definedName name="_xlnm.Print_Area" localSheetId="0">County!$A$1:$G$40</definedName>
    <definedName name="_xlnm.Print_Titles" localSheetId="0">County!$1:$5</definedName>
  </definedNames>
  <calcPr calcId="145621" iterate="1" iterateCount="1"/>
</workbook>
</file>

<file path=xl/calcChain.xml><?xml version="1.0" encoding="utf-8"?>
<calcChain xmlns="http://schemas.openxmlformats.org/spreadsheetml/2006/main">
  <c r="B13" i="1" l="1"/>
  <c r="B32" i="1" s="1"/>
  <c r="C13" i="1"/>
  <c r="D13" i="1"/>
  <c r="E13" i="1"/>
  <c r="F13" i="1"/>
  <c r="F32" i="1" s="1"/>
  <c r="G13" i="1"/>
  <c r="B14" i="1"/>
  <c r="C14" i="1"/>
  <c r="D14" i="1"/>
  <c r="D32" i="1" s="1"/>
  <c r="E14" i="1"/>
  <c r="F14" i="1"/>
  <c r="G14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G19" i="1"/>
  <c r="G32" i="1" s="1"/>
  <c r="B22" i="1"/>
  <c r="C22" i="1"/>
  <c r="D22" i="1"/>
  <c r="E22" i="1"/>
  <c r="F22" i="1"/>
  <c r="G22" i="1"/>
  <c r="B24" i="1"/>
  <c r="C24" i="1"/>
  <c r="C32" i="1" s="1"/>
  <c r="D24" i="1"/>
  <c r="E24" i="1"/>
  <c r="F24" i="1"/>
  <c r="G24" i="1"/>
  <c r="B25" i="1"/>
  <c r="C25" i="1"/>
  <c r="D25" i="1"/>
  <c r="E25" i="1"/>
  <c r="F25" i="1"/>
  <c r="G25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E32" i="1"/>
</calcChain>
</file>

<file path=xl/sharedStrings.xml><?xml version="1.0" encoding="utf-8"?>
<sst xmlns="http://schemas.openxmlformats.org/spreadsheetml/2006/main" count="55" uniqueCount="36">
  <si>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</si>
  <si>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</si>
  <si>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</si>
  <si>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</si>
  <si>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</si>
  <si>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</si>
  <si>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</si>
  <si>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</si>
  <si>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</si>
  <si>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</si>
  <si>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</si>
  <si>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</si>
  <si>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</si>
  <si>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</si>
  <si>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</si>
  <si>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</si>
  <si>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</si>
  <si>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</si>
  <si>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</si>
  <si>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</si>
  <si>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</si>
  <si>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</si>
  <si>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</si>
  <si>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</si>
  <si>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</si>
  <si>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</si>
  <si>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</si>
  <si>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</si>
  <si>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</si>
  <si>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</si>
  <si>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</si>
  <si>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</si>
  <si>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</si>
  <si>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</si>
  <si>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FISCAL YEAR 2011-2012</t>
  </si>
  <si>
    <t>PROPERTY TAX REVENUE ALLOCATED TO COUNTY AND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</si>
</sst>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6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5" fontId="4" fillId="0" borderId="2" xfId="2" applyNumberFormat="1" applyFont="1" applyBorder="1" applyAlignment="1">
      <alignment vertical="center"/>
    </xf>
    <xf numFmtId="41" fontId="3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41" fontId="3" fillId="0" borderId="4" xfId="1" applyNumberFormat="1" applyFont="1" applyBorder="1" applyAlignment="1">
      <alignment vertical="center"/>
    </xf>
    <xf numFmtId="41" fontId="3" fillId="0" borderId="4" xfId="1" quotePrefix="1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5" fontId="3" fillId="0" borderId="4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164" fontId="3" fillId="0" borderId="4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2">
    <cellStyle name="20% - Accent1 2" xfId="4"/>
    <cellStyle name="20% - Accent1 3" xfId="5"/>
    <cellStyle name="20% - Accent1 4" xfId="6"/>
    <cellStyle name="20% - Accent1 5" xfId="7"/>
    <cellStyle name="20% - Accent2 2" xfId="8"/>
    <cellStyle name="20% - Accent2 3" xfId="9"/>
    <cellStyle name="20% - Accent2 4" xfId="10"/>
    <cellStyle name="20% - Accent2 5" xfId="11"/>
    <cellStyle name="20% - Accent3 2" xfId="12"/>
    <cellStyle name="20% - Accent3 3" xfId="13"/>
    <cellStyle name="20% - Accent3 4" xfId="14"/>
    <cellStyle name="20% - Accent3 5" xfId="15"/>
    <cellStyle name="20% - Accent4 2" xfId="16"/>
    <cellStyle name="20% - Accent4 3" xfId="17"/>
    <cellStyle name="20% - Accent4 4" xfId="18"/>
    <cellStyle name="20% - Accent4 5" xfId="19"/>
    <cellStyle name="20% - Accent5 2" xfId="20"/>
    <cellStyle name="20% - Accent5 3" xfId="21"/>
    <cellStyle name="20% - Accent5 4" xfId="22"/>
    <cellStyle name="20% - Accent5 5" xfId="23"/>
    <cellStyle name="20% - Accent6 2" xfId="24"/>
    <cellStyle name="20% - Accent6 3" xfId="25"/>
    <cellStyle name="20% - Accent6 4" xfId="26"/>
    <cellStyle name="20% - Accent6 5" xfId="27"/>
    <cellStyle name="40% - Accent1 2" xfId="28"/>
    <cellStyle name="40% - Accent1 3" xfId="29"/>
    <cellStyle name="40% - Accent1 4" xfId="30"/>
    <cellStyle name="40% - Accent1 5" xfId="31"/>
    <cellStyle name="40% - Accent2 2" xfId="32"/>
    <cellStyle name="40% - Accent2 3" xfId="33"/>
    <cellStyle name="40% - Accent2 4" xfId="34"/>
    <cellStyle name="40% - Accent2 5" xfId="35"/>
    <cellStyle name="40% - Accent3 2" xfId="36"/>
    <cellStyle name="40% - Accent3 3" xfId="37"/>
    <cellStyle name="40% - Accent3 4" xfId="38"/>
    <cellStyle name="40% - Accent3 5" xfId="39"/>
    <cellStyle name="40% - Accent4 2" xfId="40"/>
    <cellStyle name="40% - Accent4 3" xfId="41"/>
    <cellStyle name="40% - Accent4 4" xfId="42"/>
    <cellStyle name="40% - Accent4 5" xfId="43"/>
    <cellStyle name="40% - Accent5 2" xfId="44"/>
    <cellStyle name="40% - Accent5 3" xfId="45"/>
    <cellStyle name="40% - Accent5 4" xfId="46"/>
    <cellStyle name="40% - Accent5 5" xfId="47"/>
    <cellStyle name="40% - Accent6 2" xfId="48"/>
    <cellStyle name="40% - Accent6 3" xfId="49"/>
    <cellStyle name="40% - Accent6 4" xfId="50"/>
    <cellStyle name="40% - Accent6 5" xfId="51"/>
    <cellStyle name="Comma" xfId="1" builtinId="3"/>
    <cellStyle name="Currency" xfId="2" builtinId="4"/>
    <cellStyle name="Normal" xfId="0" builtinId="0"/>
    <cellStyle name="Normal 2" xfId="3"/>
    <cellStyle name="Normal 3" xfId="52"/>
    <cellStyle name="Normal 4" xfId="53"/>
    <cellStyle name="Normal 5" xfId="54"/>
    <cellStyle name="Normal 6" xfId="55"/>
    <cellStyle name="Normal 7" xfId="56"/>
    <cellStyle name="Note 2" xfId="57"/>
    <cellStyle name="Note 3" xfId="58"/>
    <cellStyle name="Note 4" xfId="59"/>
    <cellStyle name="Note 5" xfId="60"/>
    <cellStyle name="Note 6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Layout" zoomScaleNormal="120" zoomScaleSheetLayoutView="100" workbookViewId="0">
      <selection activeCell="A2" sqref="A2:G2"/>
    </sheetView>
  </sheetViews>
  <sheetFormatPr defaultRowHeight="11.25" x14ac:dyDescent="0.2"/>
  <cols>
    <col min="1" max="1" width="42.42578125" style="1" customWidth="1"/>
    <col min="2" max="2" width="13.85546875" style="2" bestFit="1" customWidth="1"/>
    <col min="3" max="3" width="12.85546875" style="2" bestFit="1" customWidth="1"/>
    <col min="4" max="5" width="11.140625" style="2" customWidth="1"/>
    <col min="6" max="6" width="10.28515625" style="2" customWidth="1"/>
    <col min="7" max="7" width="13.85546875" style="2" bestFit="1" customWidth="1"/>
    <col min="8" max="8" width="10.7109375" style="1" bestFit="1" customWidth="1"/>
    <col min="9" max="16384" width="9.140625" style="1"/>
  </cols>
  <sheetData>
    <row r="1" spans="1:9" ht="13.5" customHeight="1" x14ac:dyDescent="0.2">
      <c r="A1" s="24" t="s">
        <v>35</v>
      </c>
      <c r="B1" s="24"/>
      <c r="C1" s="24"/>
      <c r="D1" s="24"/>
      <c r="E1" s="24"/>
      <c r="F1" s="24"/>
      <c r="G1" s="24"/>
    </row>
    <row r="2" spans="1:9" ht="13.5" customHeight="1" x14ac:dyDescent="0.2">
      <c r="A2" s="24" t="s">
        <v>34</v>
      </c>
      <c r="B2" s="24"/>
      <c r="C2" s="24"/>
      <c r="D2" s="24"/>
      <c r="E2" s="24"/>
      <c r="F2" s="24"/>
      <c r="G2" s="24"/>
    </row>
    <row r="3" spans="1:9" ht="15.75" customHeight="1" x14ac:dyDescent="0.2"/>
    <row r="4" spans="1:9" ht="9.75" customHeight="1" x14ac:dyDescent="0.2">
      <c r="B4" s="22"/>
      <c r="C4" s="22" t="s">
        <v>33</v>
      </c>
      <c r="D4" s="22"/>
      <c r="E4" s="23" t="s">
        <v>32</v>
      </c>
      <c r="F4" s="23"/>
      <c r="G4" s="22"/>
    </row>
    <row r="5" spans="1:9" ht="9.75" customHeight="1" x14ac:dyDescent="0.2">
      <c r="B5" s="22" t="s">
        <v>30</v>
      </c>
      <c r="C5" s="22" t="s">
        <v>31</v>
      </c>
      <c r="D5" s="22" t="s">
        <v>29</v>
      </c>
      <c r="E5" s="22" t="s">
        <v>30</v>
      </c>
      <c r="F5" s="22" t="s">
        <v>29</v>
      </c>
      <c r="G5" s="22" t="s">
        <v>28</v>
      </c>
    </row>
    <row r="6" spans="1:9" ht="13.5" customHeight="1" x14ac:dyDescent="0.2">
      <c r="A6" s="21" t="s">
        <v>27</v>
      </c>
    </row>
    <row r="7" spans="1:9" s="3" customFormat="1" ht="13.5" customHeight="1" x14ac:dyDescent="0.2">
      <c r="A7" s="14" t="s">
        <v>26</v>
      </c>
      <c r="B7" s="17">
        <v>478673960</v>
      </c>
      <c r="C7" s="17">
        <v>26883912</v>
      </c>
      <c r="D7" s="17">
        <v>16443557</v>
      </c>
      <c r="E7" s="17">
        <v>4813367</v>
      </c>
      <c r="F7" s="17">
        <v>3616</v>
      </c>
      <c r="G7" s="17">
        <v>526818412</v>
      </c>
      <c r="H7" s="20"/>
    </row>
    <row r="8" spans="1:9" s="3" customFormat="1" ht="13.5" customHeight="1" x14ac:dyDescent="0.2">
      <c r="A8" s="14" t="s">
        <v>25</v>
      </c>
      <c r="B8" s="12">
        <v>26265602</v>
      </c>
      <c r="C8" s="12">
        <v>1070138</v>
      </c>
      <c r="D8" s="12">
        <v>902284</v>
      </c>
      <c r="E8" s="12">
        <v>264117</v>
      </c>
      <c r="F8" s="12">
        <v>198</v>
      </c>
      <c r="G8" s="12">
        <v>28502339</v>
      </c>
    </row>
    <row r="9" spans="1:9" s="9" customFormat="1" ht="4.5" customHeight="1" x14ac:dyDescent="0.2">
      <c r="A9" s="19" t="s">
        <v>23</v>
      </c>
      <c r="B9" s="19" t="s">
        <v>3</v>
      </c>
      <c r="C9" s="19" t="s">
        <v>3</v>
      </c>
      <c r="D9" s="19" t="s">
        <v>3</v>
      </c>
      <c r="E9" s="19" t="s">
        <v>3</v>
      </c>
      <c r="F9" s="19" t="s">
        <v>3</v>
      </c>
      <c r="G9" s="19" t="s">
        <v>3</v>
      </c>
    </row>
    <row r="10" spans="1:9" s="3" customFormat="1" ht="17.100000000000001" customHeight="1" x14ac:dyDescent="0.2">
      <c r="A10" s="6" t="s">
        <v>24</v>
      </c>
      <c r="B10" s="5">
        <v>504939562</v>
      </c>
      <c r="C10" s="5">
        <v>27954050</v>
      </c>
      <c r="D10" s="5">
        <v>17345841</v>
      </c>
      <c r="E10" s="5">
        <v>5077484</v>
      </c>
      <c r="F10" s="5">
        <v>3814</v>
      </c>
      <c r="G10" s="5">
        <v>555320751</v>
      </c>
      <c r="H10" s="4"/>
    </row>
    <row r="11" spans="1:9" s="9" customFormat="1" ht="4.5" customHeight="1" x14ac:dyDescent="0.2">
      <c r="A11" s="19" t="s">
        <v>23</v>
      </c>
      <c r="B11" s="19" t="s">
        <v>3</v>
      </c>
      <c r="C11" s="19" t="s">
        <v>3</v>
      </c>
      <c r="D11" s="19" t="s">
        <v>3</v>
      </c>
      <c r="E11" s="19" t="s">
        <v>3</v>
      </c>
      <c r="F11" s="19" t="s">
        <v>3</v>
      </c>
      <c r="G11" s="19"/>
    </row>
    <row r="12" spans="1:9" s="3" customFormat="1" ht="13.5" customHeight="1" x14ac:dyDescent="0.2">
      <c r="A12" s="18" t="s">
        <v>22</v>
      </c>
      <c r="B12" s="6"/>
      <c r="C12" s="6"/>
      <c r="D12" s="6"/>
      <c r="E12" s="6"/>
      <c r="F12" s="6"/>
      <c r="G12" s="6"/>
    </row>
    <row r="13" spans="1:9" s="10" customFormat="1" ht="13.5" customHeight="1" x14ac:dyDescent="0.2">
      <c r="A13" s="13" t="s">
        <v>21</v>
      </c>
      <c r="B13" s="17">
        <f>30618621+5093727</f>
        <v>35712348</v>
      </c>
      <c r="C13" s="17">
        <f>1040424+71829</f>
        <v>1112253</v>
      </c>
      <c r="D13" s="17">
        <f>1066965+177500</f>
        <v>1244465</v>
      </c>
      <c r="E13" s="17">
        <f>312322+51958</f>
        <v>364280</v>
      </c>
      <c r="F13" s="17">
        <f>234+39</f>
        <v>273</v>
      </c>
      <c r="G13" s="17">
        <f>33038566+5395053</f>
        <v>38433619</v>
      </c>
    </row>
    <row r="14" spans="1:9" s="10" customFormat="1" ht="13.5" customHeight="1" x14ac:dyDescent="0.2">
      <c r="A14" s="13" t="s">
        <v>20</v>
      </c>
      <c r="B14" s="14">
        <f>16600778+1601291+4609354</f>
        <v>22811423</v>
      </c>
      <c r="C14" s="14">
        <f>711692+84857+33727</f>
        <v>830276</v>
      </c>
      <c r="D14" s="14">
        <f>578486+55800+160621</f>
        <v>794907</v>
      </c>
      <c r="E14" s="14">
        <f>169334+16333+47017</f>
        <v>232684</v>
      </c>
      <c r="F14" s="14">
        <f>127+12+35</f>
        <v>174</v>
      </c>
      <c r="G14" s="14">
        <f>18060417+1758293+4850754</f>
        <v>24669464</v>
      </c>
    </row>
    <row r="15" spans="1:9" s="10" customFormat="1" ht="13.5" customHeight="1" x14ac:dyDescent="0.2">
      <c r="A15" s="13" t="s">
        <v>19</v>
      </c>
      <c r="B15" s="14">
        <v>17841376</v>
      </c>
      <c r="C15" s="14">
        <v>246811</v>
      </c>
      <c r="D15" s="14">
        <v>612892</v>
      </c>
      <c r="E15" s="14">
        <v>179406</v>
      </c>
      <c r="F15" s="14">
        <v>134</v>
      </c>
      <c r="G15" s="14">
        <v>18880619</v>
      </c>
      <c r="H15" s="16"/>
      <c r="I15" s="16"/>
    </row>
    <row r="16" spans="1:9" s="10" customFormat="1" ht="13.5" customHeight="1" x14ac:dyDescent="0.2">
      <c r="A16" s="13" t="s">
        <v>18</v>
      </c>
      <c r="B16" s="14">
        <v>3584815</v>
      </c>
      <c r="C16" s="14">
        <v>45718</v>
      </c>
      <c r="D16" s="16">
        <v>124919</v>
      </c>
      <c r="E16" s="16">
        <v>36566</v>
      </c>
      <c r="F16" s="14">
        <v>27</v>
      </c>
      <c r="G16" s="14">
        <v>3792045</v>
      </c>
      <c r="H16" s="16"/>
      <c r="I16" s="16"/>
    </row>
    <row r="17" spans="1:8" s="10" customFormat="1" ht="13.5" customHeight="1" x14ac:dyDescent="0.2">
      <c r="A17" s="13" t="s">
        <v>17</v>
      </c>
      <c r="B17" s="14">
        <f>5426868+66157+249+171183</f>
        <v>5664457</v>
      </c>
      <c r="C17" s="14">
        <f>210785+2028+363+3494</f>
        <v>216670</v>
      </c>
      <c r="D17" s="14">
        <f>189109+2305+8+5965</f>
        <v>197387</v>
      </c>
      <c r="E17" s="14">
        <f>55356+674+2+1746</f>
        <v>57778</v>
      </c>
      <c r="F17" s="14">
        <f>41+1</f>
        <v>42</v>
      </c>
      <c r="G17" s="14">
        <f>5882159+71164+622+182389</f>
        <v>6136334</v>
      </c>
    </row>
    <row r="18" spans="1:8" s="10" customFormat="1" ht="13.5" customHeight="1" x14ac:dyDescent="0.2">
      <c r="A18" s="13" t="s">
        <v>16</v>
      </c>
      <c r="B18" s="14">
        <f>25176148+9939+22978+11614+623886</f>
        <v>25844565</v>
      </c>
      <c r="C18" s="14">
        <f>365972+194+399+188+6258</f>
        <v>373011</v>
      </c>
      <c r="D18" s="14">
        <f>877312+346+800+404+21740</f>
        <v>900602</v>
      </c>
      <c r="E18" s="14">
        <f>256807+101+234+118+6363</f>
        <v>263623</v>
      </c>
      <c r="F18" s="14">
        <f>192+4</f>
        <v>196</v>
      </c>
      <c r="G18" s="14">
        <f>26676431+10580+24411+12324+658251</f>
        <v>27381997</v>
      </c>
    </row>
    <row r="19" spans="1:8" s="10" customFormat="1" ht="13.5" customHeight="1" x14ac:dyDescent="0.2">
      <c r="A19" s="13" t="s">
        <v>15</v>
      </c>
      <c r="B19" s="14">
        <f>8961843+7766</f>
        <v>8969609</v>
      </c>
      <c r="C19" s="14">
        <f>309952+174</f>
        <v>310126</v>
      </c>
      <c r="D19" s="14">
        <f>312292+270</f>
        <v>312562</v>
      </c>
      <c r="E19" s="14">
        <f>91414+79</f>
        <v>91493</v>
      </c>
      <c r="F19" s="14">
        <v>68</v>
      </c>
      <c r="G19" s="14">
        <f>9675569+8289</f>
        <v>9683858</v>
      </c>
    </row>
    <row r="20" spans="1:8" s="10" customFormat="1" ht="13.5" customHeight="1" x14ac:dyDescent="0.2">
      <c r="A20" s="13" t="s">
        <v>14</v>
      </c>
      <c r="B20" s="14">
        <v>1465982</v>
      </c>
      <c r="C20" s="14">
        <v>85132</v>
      </c>
      <c r="D20" s="14">
        <v>51085</v>
      </c>
      <c r="E20" s="14">
        <v>14953</v>
      </c>
      <c r="F20" s="14">
        <v>11</v>
      </c>
      <c r="G20" s="14">
        <v>1617163</v>
      </c>
    </row>
    <row r="21" spans="1:8" s="10" customFormat="1" ht="13.5" customHeight="1" x14ac:dyDescent="0.2">
      <c r="A21" s="13" t="s">
        <v>13</v>
      </c>
      <c r="B21" s="14">
        <v>4890017</v>
      </c>
      <c r="C21" s="14">
        <v>169354</v>
      </c>
      <c r="D21" s="14">
        <v>170402</v>
      </c>
      <c r="E21" s="14">
        <v>49880</v>
      </c>
      <c r="F21" s="14">
        <v>37</v>
      </c>
      <c r="G21" s="14">
        <v>5279690</v>
      </c>
    </row>
    <row r="22" spans="1:8" s="10" customFormat="1" ht="13.5" customHeight="1" x14ac:dyDescent="0.2">
      <c r="A22" s="13" t="s">
        <v>12</v>
      </c>
      <c r="B22" s="14">
        <f>1672721+136163</f>
        <v>1808884</v>
      </c>
      <c r="C22" s="14">
        <f>56548+2960</f>
        <v>59508</v>
      </c>
      <c r="D22" s="14">
        <f>58289+4744</f>
        <v>63033</v>
      </c>
      <c r="E22" s="14">
        <f>17062+1388</f>
        <v>18450</v>
      </c>
      <c r="F22" s="14">
        <f>12+1</f>
        <v>13</v>
      </c>
      <c r="G22" s="14">
        <f>1804632+145256</f>
        <v>1949888</v>
      </c>
    </row>
    <row r="23" spans="1:8" s="10" customFormat="1" ht="13.5" customHeight="1" x14ac:dyDescent="0.2">
      <c r="A23" s="13" t="s">
        <v>11</v>
      </c>
      <c r="B23" s="14">
        <v>2850081</v>
      </c>
      <c r="C23" s="14">
        <v>184294</v>
      </c>
      <c r="D23" s="14">
        <v>97906</v>
      </c>
      <c r="E23" s="14">
        <v>28659</v>
      </c>
      <c r="F23" s="14">
        <v>21</v>
      </c>
      <c r="G23" s="14">
        <v>3160961</v>
      </c>
    </row>
    <row r="24" spans="1:8" s="10" customFormat="1" ht="13.5" customHeight="1" x14ac:dyDescent="0.2">
      <c r="A24" s="13" t="s">
        <v>10</v>
      </c>
      <c r="B24" s="14">
        <f>23766205+4868427</f>
        <v>28634632</v>
      </c>
      <c r="C24" s="14">
        <f>622112+65377</f>
        <v>687489</v>
      </c>
      <c r="D24" s="14">
        <f>828179+169649</f>
        <v>997828</v>
      </c>
      <c r="E24" s="14">
        <f>242425+49660</f>
        <v>292085</v>
      </c>
      <c r="F24" s="14">
        <f>182+37</f>
        <v>219</v>
      </c>
      <c r="G24" s="14">
        <f>25459103+5153150</f>
        <v>30612253</v>
      </c>
    </row>
    <row r="25" spans="1:8" s="10" customFormat="1" ht="13.5" customHeight="1" x14ac:dyDescent="0.2">
      <c r="A25" s="13" t="s">
        <v>9</v>
      </c>
      <c r="B25" s="14">
        <f>2054242+5369118+675223+285080</f>
        <v>8383663</v>
      </c>
      <c r="C25" s="14">
        <f>67601+106190+17332+3517</f>
        <v>194640</v>
      </c>
      <c r="D25" s="14">
        <f>71584+187097+23529+9934</f>
        <v>292144</v>
      </c>
      <c r="E25" s="14">
        <f>20954+54767+6887+2907</f>
        <v>85515</v>
      </c>
      <c r="F25" s="14">
        <f>15+41+5+2</f>
        <v>63</v>
      </c>
      <c r="G25" s="14">
        <f>2214396+5717213+722976+301440</f>
        <v>8956025</v>
      </c>
    </row>
    <row r="26" spans="1:8" s="10" customFormat="1" ht="13.5" customHeight="1" x14ac:dyDescent="0.2">
      <c r="A26" s="13" t="s">
        <v>8</v>
      </c>
      <c r="B26" s="14">
        <v>255312669</v>
      </c>
      <c r="C26" s="14">
        <v>6797993</v>
      </c>
      <c r="D26" s="14">
        <v>8896869</v>
      </c>
      <c r="E26" s="14">
        <v>2604296</v>
      </c>
      <c r="F26" s="14">
        <v>1956</v>
      </c>
      <c r="G26" s="14">
        <v>273613783</v>
      </c>
    </row>
    <row r="27" spans="1:8" s="10" customFormat="1" ht="13.5" customHeight="1" x14ac:dyDescent="0.2">
      <c r="A27" s="13" t="s">
        <v>7</v>
      </c>
      <c r="B27" s="14">
        <f>1859972+2030</f>
        <v>1862002</v>
      </c>
      <c r="C27" s="14">
        <f>83824+104</f>
        <v>83928</v>
      </c>
      <c r="D27" s="14">
        <f>64814+70</f>
        <v>64884</v>
      </c>
      <c r="E27" s="14">
        <f>18972+20</f>
        <v>18992</v>
      </c>
      <c r="F27" s="14">
        <f>14+0</f>
        <v>14</v>
      </c>
      <c r="G27" s="14">
        <f>2027596+2224</f>
        <v>2029820</v>
      </c>
    </row>
    <row r="28" spans="1:8" s="10" customFormat="1" ht="13.5" customHeight="1" x14ac:dyDescent="0.2">
      <c r="A28" s="13" t="s">
        <v>6</v>
      </c>
      <c r="B28" s="14">
        <f>7286699+212510</f>
        <v>7499209</v>
      </c>
      <c r="C28" s="14">
        <f>186021+5211</f>
        <v>191232</v>
      </c>
      <c r="D28" s="14">
        <f>253919+7405</f>
        <v>261324</v>
      </c>
      <c r="E28" s="14">
        <f>74327+2167</f>
        <v>76494</v>
      </c>
      <c r="F28" s="15">
        <f>55+1</f>
        <v>56</v>
      </c>
      <c r="G28" s="14">
        <f>7801021+227294</f>
        <v>8028315</v>
      </c>
    </row>
    <row r="29" spans="1:8" s="10" customFormat="1" ht="13.5" customHeight="1" x14ac:dyDescent="0.2">
      <c r="A29" s="13" t="s">
        <v>5</v>
      </c>
      <c r="B29" s="14">
        <f>5047200+146851+55006+79873+321277</f>
        <v>5650207</v>
      </c>
      <c r="C29" s="14">
        <f>72111+2356+842+1102+3310</f>
        <v>79721</v>
      </c>
      <c r="D29" s="14">
        <f>175879+5117+1916+2783+11195</f>
        <v>196890</v>
      </c>
      <c r="E29" s="14">
        <f>51483+1497+561+814+3277</f>
        <v>57632</v>
      </c>
      <c r="F29" s="14">
        <f>38+1+2</f>
        <v>41</v>
      </c>
      <c r="G29" s="14">
        <f>5346711+155822+58325+84572+339061</f>
        <v>5984491</v>
      </c>
    </row>
    <row r="30" spans="1:8" s="10" customFormat="1" ht="13.5" customHeight="1" x14ac:dyDescent="0.2">
      <c r="A30" s="13" t="s">
        <v>4</v>
      </c>
      <c r="B30" s="12">
        <v>8765307</v>
      </c>
      <c r="C30" s="12">
        <v>247630</v>
      </c>
      <c r="D30" s="12">
        <v>301108</v>
      </c>
      <c r="E30" s="12">
        <v>88140</v>
      </c>
      <c r="F30" s="12">
        <v>66</v>
      </c>
      <c r="G30" s="12">
        <v>9402251</v>
      </c>
      <c r="H30" s="11"/>
    </row>
    <row r="31" spans="1:8" s="7" customFormat="1" ht="4.5" customHeight="1" x14ac:dyDescent="0.2">
      <c r="A31" s="9"/>
      <c r="B31" s="8" t="s">
        <v>3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</row>
    <row r="32" spans="1:8" s="3" customFormat="1" ht="17.100000000000001" customHeight="1" x14ac:dyDescent="0.2">
      <c r="A32" s="6" t="s">
        <v>2</v>
      </c>
      <c r="B32" s="5">
        <f>SUM(B13:B30)</f>
        <v>447551246</v>
      </c>
      <c r="C32" s="5">
        <f>SUM(C13:C30)</f>
        <v>11915786</v>
      </c>
      <c r="D32" s="5">
        <f>SUM(D13:D30)</f>
        <v>15581207</v>
      </c>
      <c r="E32" s="5">
        <f>SUM(E13:E30)</f>
        <v>4560926</v>
      </c>
      <c r="F32" s="5">
        <f>SUM(F13:F30)</f>
        <v>3411</v>
      </c>
      <c r="G32" s="5">
        <f>SUM(G13:G30)</f>
        <v>479612576</v>
      </c>
      <c r="H32" s="4"/>
    </row>
    <row r="38" spans="1:1" x14ac:dyDescent="0.2">
      <c r="A38" s="1" t="s">
        <v>1</v>
      </c>
    </row>
    <row r="39" spans="1:1" x14ac:dyDescent="0.2">
      <c r="A39" s="1" t="s">
        <v>0</v>
      </c>
    </row>
  </sheetData>
  <mergeCells count="3">
    <mergeCell ref="A1:G1"/>
    <mergeCell ref="A2:G2"/>
    <mergeCell ref="E4:F4"/>
  </mergeCells>
  <printOptions horizontalCentered="1"/>
  <pageMargins left="1.06" right="0.65" top="0.74" bottom="1" header="0.5" footer="0.5"/>
  <pageSetup scale="89" firstPageNumber="80" fitToHeight="0" orientation="landscape" useFirstPageNumber="1" r:id="rId1"/>
  <headerFooter alignWithMargins="0">
    <oddHeader>&amp;C&amp;"Arial,Italic"&amp;8Table 15</oddHeader>
    <oddFooter>&amp;L&amp;9&amp;K01+048       &amp;K00-034~County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2013-02-15T19:25:00Z</dcterms:created>
  <dcterms:modified xsi:type="dcterms:W3CDTF">2013-02-15T19:26:24Z</dcterms:modified>
</cp:coreProperties>
</file>