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HS\Admin Services\CSU\TEMPLATES\FY2425 - Templates\Units Reconciliation\"/>
    </mc:Choice>
  </mc:AlternateContent>
  <xr:revisionPtr revIDLastSave="0" documentId="13_ncr:1_{32446381-A437-4C0C-B09A-5B43B08ED1D6}" xr6:coauthVersionLast="47" xr6:coauthVersionMax="47" xr10:uidLastSave="{00000000-0000-0000-0000-000000000000}"/>
  <bookViews>
    <workbookView xWindow="28680" yWindow="-120" windowWidth="29040" windowHeight="15720" xr2:uid="{B95C3950-C771-479D-84A1-C1DD6C32791E}"/>
  </bookViews>
  <sheets>
    <sheet name="Final Recon - Summary" sheetId="1" r:id="rId1"/>
    <sheet name="Rate Sheet" sheetId="3" state="hidden" r:id="rId2"/>
    <sheet name="Final Recon - Details" sheetId="2" r:id="rId3"/>
    <sheet name="Final Recon - CEF" sheetId="5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3">'[1]Monthly Claim form P-1'!#REF!</definedName>
    <definedName name="\A">'[2]Monthly Claim Form P-1'!#REF!</definedName>
    <definedName name="\B" localSheetId="3">'[1]Monthly Claim form P-1'!#REF!</definedName>
    <definedName name="\B">'[2]Monthly Claim Form P-1'!#REF!</definedName>
    <definedName name="\W" localSheetId="3">'[1]Monthly Claim form P-1'!#REF!</definedName>
    <definedName name="\W">'[2]Monthly Claim Form P-1'!#REF!</definedName>
    <definedName name="_08_17_11">"P20808PMT"</definedName>
    <definedName name="Adm_Sal_Ratio">#REF!</definedName>
    <definedName name="b" localSheetId="3">'[3]Monthly Claim Form P-1'!#REF!</definedName>
    <definedName name="b">'[2]Monthly Claim Form P-1'!#REF!</definedName>
    <definedName name="Bud_Ratio_Admin_Tot_Sal">#REF!</definedName>
    <definedName name="contractFTE">#REF!</definedName>
    <definedName name="Dates">#REF!</definedName>
    <definedName name="Direct_Med_Oper">#REF!</definedName>
    <definedName name="directFTE">#REF!</definedName>
    <definedName name="EXCLUDEfte">#REF!</definedName>
    <definedName name="Jan_1900">#REF!</definedName>
    <definedName name="Med_Units">#REF!</definedName>
    <definedName name="PRINT" localSheetId="3">#REF!</definedName>
    <definedName name="PRINT">#REF!</definedName>
    <definedName name="printarea">#REF!</definedName>
    <definedName name="RN_Mod">#REF!</definedName>
    <definedName name="RN_Sal">#REF!</definedName>
    <definedName name="RN_Temp">#REF!</definedName>
    <definedName name="Tot_Ben">#REF!</definedName>
    <definedName name="Tot_Oper_Exp">#REF!</definedName>
    <definedName name="Tot_Sal">#REF!</definedName>
    <definedName name="Tot_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5" l="1"/>
  <c r="C18" i="5"/>
  <c r="C13" i="5"/>
  <c r="C12" i="5"/>
  <c r="A26" i="2" l="1"/>
  <c r="J30" i="1"/>
  <c r="D30" i="1" s="1"/>
  <c r="J31" i="1"/>
  <c r="D31" i="1" s="1"/>
  <c r="J32" i="1"/>
  <c r="D32" i="1" s="1"/>
  <c r="J33" i="1"/>
  <c r="D33" i="1" s="1"/>
  <c r="J34" i="1"/>
  <c r="D34" i="1" s="1"/>
  <c r="J35" i="1"/>
  <c r="J36" i="1"/>
  <c r="J37" i="1"/>
  <c r="D37" i="1" s="1"/>
  <c r="J38" i="1"/>
  <c r="D38" i="1" s="1"/>
  <c r="J39" i="1"/>
  <c r="J40" i="1"/>
  <c r="D40" i="1" s="1"/>
  <c r="J41" i="1"/>
  <c r="D41" i="1" s="1"/>
  <c r="J42" i="1"/>
  <c r="D42" i="1" s="1"/>
  <c r="J43" i="1"/>
  <c r="D43" i="1" s="1"/>
  <c r="J44" i="1"/>
  <c r="D44" i="1" s="1"/>
  <c r="J45" i="1"/>
  <c r="D45" i="1" s="1"/>
  <c r="J29" i="1"/>
  <c r="D29" i="1" s="1"/>
  <c r="D14" i="1"/>
  <c r="D15" i="1"/>
  <c r="D16" i="1"/>
  <c r="D17" i="1"/>
  <c r="D18" i="1"/>
  <c r="D19" i="1"/>
  <c r="D20" i="1"/>
  <c r="D35" i="1"/>
  <c r="D36" i="1"/>
  <c r="D39" i="1"/>
  <c r="J11" i="1"/>
  <c r="D11" i="1" s="1"/>
  <c r="J12" i="1"/>
  <c r="D12" i="1" s="1"/>
  <c r="J13" i="1"/>
  <c r="D13" i="1" s="1"/>
  <c r="J14" i="1"/>
  <c r="J15" i="1"/>
  <c r="J16" i="1"/>
  <c r="J17" i="1"/>
  <c r="J18" i="1"/>
  <c r="J19" i="1"/>
  <c r="J20" i="1"/>
  <c r="J21" i="1"/>
  <c r="D21" i="1" s="1"/>
  <c r="J22" i="1"/>
  <c r="D22" i="1" s="1"/>
  <c r="J23" i="1"/>
  <c r="D23" i="1" s="1"/>
  <c r="J24" i="1"/>
  <c r="D24" i="1" s="1"/>
  <c r="J25" i="1"/>
  <c r="D25" i="1" s="1"/>
  <c r="J26" i="1"/>
  <c r="D26" i="1" s="1"/>
  <c r="J27" i="1"/>
  <c r="D27" i="1" s="1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G38" i="1" l="1"/>
  <c r="T36" i="2" s="1"/>
  <c r="G37" i="1"/>
  <c r="T35" i="2" s="1"/>
  <c r="G36" i="1"/>
  <c r="T34" i="2" s="1"/>
  <c r="G35" i="1"/>
  <c r="H35" i="1" s="1"/>
  <c r="G34" i="1"/>
  <c r="H34" i="1" s="1"/>
  <c r="G23" i="1"/>
  <c r="H23" i="1" s="1"/>
  <c r="G22" i="1"/>
  <c r="T20" i="2" s="1"/>
  <c r="G21" i="1"/>
  <c r="T19" i="2" s="1"/>
  <c r="G20" i="1"/>
  <c r="H20" i="1" s="1"/>
  <c r="G19" i="1"/>
  <c r="T17" i="2" s="1"/>
  <c r="D43" i="2"/>
  <c r="R43" i="2" s="1"/>
  <c r="D42" i="2"/>
  <c r="H42" i="2" s="1"/>
  <c r="D41" i="2"/>
  <c r="J41" i="2" s="1"/>
  <c r="D40" i="2"/>
  <c r="H40" i="2" s="1"/>
  <c r="D39" i="2"/>
  <c r="P39" i="2" s="1"/>
  <c r="D38" i="2"/>
  <c r="R38" i="2" s="1"/>
  <c r="D37" i="2"/>
  <c r="L37" i="2" s="1"/>
  <c r="D36" i="2"/>
  <c r="P36" i="2" s="1"/>
  <c r="D35" i="2"/>
  <c r="P35" i="2" s="1"/>
  <c r="D34" i="2"/>
  <c r="L34" i="2" s="1"/>
  <c r="D33" i="2"/>
  <c r="N33" i="2" s="1"/>
  <c r="D32" i="2"/>
  <c r="L32" i="2" s="1"/>
  <c r="D31" i="2"/>
  <c r="L31" i="2" s="1"/>
  <c r="D30" i="2"/>
  <c r="N30" i="2" s="1"/>
  <c r="D29" i="2"/>
  <c r="J29" i="2" s="1"/>
  <c r="D28" i="2"/>
  <c r="H28" i="2" s="1"/>
  <c r="D27" i="2"/>
  <c r="R27" i="2" s="1"/>
  <c r="D25" i="2"/>
  <c r="R25" i="2" s="1"/>
  <c r="D24" i="2"/>
  <c r="J24" i="2" s="1"/>
  <c r="D23" i="2"/>
  <c r="J23" i="2" s="1"/>
  <c r="D22" i="2"/>
  <c r="P22" i="2" s="1"/>
  <c r="D21" i="2"/>
  <c r="P21" i="2" s="1"/>
  <c r="D20" i="2"/>
  <c r="L20" i="2" s="1"/>
  <c r="D19" i="2"/>
  <c r="P19" i="2" s="1"/>
  <c r="D18" i="2"/>
  <c r="R18" i="2" s="1"/>
  <c r="D17" i="2"/>
  <c r="R17" i="2" s="1"/>
  <c r="D16" i="2"/>
  <c r="J16" i="2" s="1"/>
  <c r="D15" i="2"/>
  <c r="N15" i="2" s="1"/>
  <c r="D14" i="2"/>
  <c r="R14" i="2" s="1"/>
  <c r="D13" i="2"/>
  <c r="J13" i="2" s="1"/>
  <c r="D12" i="2"/>
  <c r="R12" i="2" s="1"/>
  <c r="D11" i="2"/>
  <c r="R11" i="2" s="1"/>
  <c r="D10" i="2"/>
  <c r="J10" i="2" s="1"/>
  <c r="D9" i="2"/>
  <c r="P9" i="2" s="1"/>
  <c r="C6" i="2"/>
  <c r="C5" i="2"/>
  <c r="A16" i="2" s="1"/>
  <c r="C4" i="2"/>
  <c r="T44" i="2"/>
  <c r="E44" i="2"/>
  <c r="U44" i="2" s="1"/>
  <c r="E43" i="2"/>
  <c r="G45" i="1" s="1"/>
  <c r="E42" i="2"/>
  <c r="U42" i="2" s="1"/>
  <c r="E41" i="2"/>
  <c r="U41" i="2" s="1"/>
  <c r="E40" i="2"/>
  <c r="U40" i="2" s="1"/>
  <c r="E39" i="2"/>
  <c r="U39" i="2" s="1"/>
  <c r="E38" i="2"/>
  <c r="U38" i="2" s="1"/>
  <c r="E37" i="2"/>
  <c r="G39" i="1" s="1"/>
  <c r="H39" i="1" s="1"/>
  <c r="E36" i="2"/>
  <c r="F36" i="2" s="1"/>
  <c r="E35" i="2"/>
  <c r="U35" i="2" s="1"/>
  <c r="E34" i="2"/>
  <c r="U34" i="2" s="1"/>
  <c r="E33" i="2"/>
  <c r="U33" i="2" s="1"/>
  <c r="E32" i="2"/>
  <c r="U32" i="2" s="1"/>
  <c r="E31" i="2"/>
  <c r="G33" i="1" s="1"/>
  <c r="T31" i="2" s="1"/>
  <c r="E30" i="2"/>
  <c r="U30" i="2" s="1"/>
  <c r="E29" i="2"/>
  <c r="G31" i="1" s="1"/>
  <c r="T29" i="2" s="1"/>
  <c r="E28" i="2"/>
  <c r="F28" i="2" s="1"/>
  <c r="E27" i="2"/>
  <c r="U27" i="2" s="1"/>
  <c r="E25" i="2"/>
  <c r="U25" i="2" s="1"/>
  <c r="E24" i="2"/>
  <c r="U24" i="2" s="1"/>
  <c r="E23" i="2"/>
  <c r="U23" i="2" s="1"/>
  <c r="E22" i="2"/>
  <c r="U22" i="2" s="1"/>
  <c r="E21" i="2"/>
  <c r="U21" i="2" s="1"/>
  <c r="E20" i="2"/>
  <c r="E19" i="2"/>
  <c r="E18" i="2"/>
  <c r="E17" i="2"/>
  <c r="U17" i="2" s="1"/>
  <c r="E16" i="2"/>
  <c r="G18" i="1" s="1"/>
  <c r="E15" i="2"/>
  <c r="U15" i="2" s="1"/>
  <c r="E14" i="2"/>
  <c r="U14" i="2" s="1"/>
  <c r="E13" i="2"/>
  <c r="U13" i="2" s="1"/>
  <c r="E12" i="2"/>
  <c r="G14" i="1" s="1"/>
  <c r="E11" i="2"/>
  <c r="G13" i="1" s="1"/>
  <c r="E10" i="2"/>
  <c r="U10" i="2" s="1"/>
  <c r="E9" i="2"/>
  <c r="G11" i="1" s="1"/>
  <c r="T9" i="2" s="1"/>
  <c r="R32" i="2"/>
  <c r="R22" i="2"/>
  <c r="N37" i="2"/>
  <c r="N36" i="2"/>
  <c r="N28" i="2"/>
  <c r="N22" i="2"/>
  <c r="N21" i="2"/>
  <c r="N19" i="2"/>
  <c r="L22" i="2"/>
  <c r="L17" i="2"/>
  <c r="J21" i="2"/>
  <c r="J30" i="2"/>
  <c r="J31" i="2"/>
  <c r="J32" i="2"/>
  <c r="J36" i="2"/>
  <c r="J37" i="2"/>
  <c r="A19" i="2"/>
  <c r="A20" i="2"/>
  <c r="A21" i="2"/>
  <c r="A23" i="2"/>
  <c r="A24" i="2"/>
  <c r="A36" i="2"/>
  <c r="A39" i="2"/>
  <c r="A42" i="2"/>
  <c r="A43" i="2"/>
  <c r="H37" i="2"/>
  <c r="H36" i="2"/>
  <c r="H32" i="2"/>
  <c r="H22" i="2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A42" i="1"/>
  <c r="A43" i="1"/>
  <c r="A44" i="1"/>
  <c r="A45" i="1"/>
  <c r="A38" i="1"/>
  <c r="A39" i="1"/>
  <c r="A35" i="1"/>
  <c r="A36" i="1"/>
  <c r="A37" i="1"/>
  <c r="R19" i="2" l="1"/>
  <c r="R21" i="2"/>
  <c r="J22" i="2"/>
  <c r="T11" i="2"/>
  <c r="H13" i="1"/>
  <c r="T12" i="2"/>
  <c r="H14" i="1"/>
  <c r="T16" i="2"/>
  <c r="H18" i="1"/>
  <c r="I18" i="1" s="1"/>
  <c r="T43" i="2"/>
  <c r="H45" i="1"/>
  <c r="R13" i="2"/>
  <c r="H22" i="1"/>
  <c r="I22" i="1" s="1"/>
  <c r="G24" i="1"/>
  <c r="T22" i="2" s="1"/>
  <c r="G25" i="1"/>
  <c r="H25" i="1" s="1"/>
  <c r="I25" i="1" s="1"/>
  <c r="G40" i="1"/>
  <c r="H40" i="1" s="1"/>
  <c r="I40" i="1" s="1"/>
  <c r="G12" i="1"/>
  <c r="T10" i="2" s="1"/>
  <c r="V10" i="2" s="1"/>
  <c r="G26" i="1"/>
  <c r="G41" i="1"/>
  <c r="T39" i="2" s="1"/>
  <c r="G27" i="1"/>
  <c r="G42" i="1"/>
  <c r="G29" i="1"/>
  <c r="T27" i="2" s="1"/>
  <c r="G43" i="1"/>
  <c r="L16" i="2"/>
  <c r="G15" i="1"/>
  <c r="T13" i="2" s="1"/>
  <c r="G30" i="1"/>
  <c r="T28" i="2" s="1"/>
  <c r="G44" i="1"/>
  <c r="T42" i="2" s="1"/>
  <c r="V42" i="2" s="1"/>
  <c r="G16" i="1"/>
  <c r="T14" i="2" s="1"/>
  <c r="G17" i="1"/>
  <c r="H17" i="1" s="1"/>
  <c r="I17" i="1" s="1"/>
  <c r="G32" i="1"/>
  <c r="H32" i="1" s="1"/>
  <c r="I32" i="1" s="1"/>
  <c r="F32" i="2"/>
  <c r="H37" i="1"/>
  <c r="F37" i="2"/>
  <c r="P37" i="2"/>
  <c r="R28" i="2"/>
  <c r="N13" i="2"/>
  <c r="N17" i="2"/>
  <c r="H13" i="2"/>
  <c r="H29" i="1"/>
  <c r="N32" i="2"/>
  <c r="P17" i="2"/>
  <c r="J17" i="2"/>
  <c r="N34" i="2"/>
  <c r="P32" i="2"/>
  <c r="H17" i="2"/>
  <c r="L18" i="2"/>
  <c r="H18" i="2"/>
  <c r="H19" i="2"/>
  <c r="N12" i="2"/>
  <c r="R20" i="2"/>
  <c r="A38" i="2"/>
  <c r="A15" i="2"/>
  <c r="F20" i="2"/>
  <c r="A37" i="2"/>
  <c r="A14" i="2"/>
  <c r="N20" i="2"/>
  <c r="H20" i="2"/>
  <c r="A35" i="2"/>
  <c r="A10" i="2"/>
  <c r="T32" i="2"/>
  <c r="V32" i="2" s="1"/>
  <c r="A13" i="2"/>
  <c r="H21" i="2"/>
  <c r="A44" i="2"/>
  <c r="A30" i="2"/>
  <c r="N10" i="2"/>
  <c r="L40" i="2"/>
  <c r="A29" i="2"/>
  <c r="N11" i="2"/>
  <c r="A34" i="2"/>
  <c r="A28" i="2"/>
  <c r="A9" i="2"/>
  <c r="A22" i="2"/>
  <c r="H11" i="2"/>
  <c r="N40" i="2"/>
  <c r="P31" i="2"/>
  <c r="H10" i="2"/>
  <c r="H12" i="2"/>
  <c r="N41" i="2"/>
  <c r="I39" i="1"/>
  <c r="P23" i="2"/>
  <c r="F11" i="2"/>
  <c r="F12" i="2"/>
  <c r="N24" i="2"/>
  <c r="N25" i="2"/>
  <c r="L23" i="2"/>
  <c r="N27" i="2"/>
  <c r="F24" i="2"/>
  <c r="J38" i="2"/>
  <c r="F16" i="2"/>
  <c r="F31" i="2"/>
  <c r="I35" i="1"/>
  <c r="R29" i="2"/>
  <c r="L33" i="2"/>
  <c r="H19" i="1"/>
  <c r="I19" i="1" s="1"/>
  <c r="H43" i="2"/>
  <c r="L9" i="2"/>
  <c r="P16" i="2"/>
  <c r="T23" i="2"/>
  <c r="V23" i="2" s="1"/>
  <c r="H29" i="2"/>
  <c r="V17" i="2"/>
  <c r="J15" i="2"/>
  <c r="P14" i="2"/>
  <c r="L38" i="2"/>
  <c r="P15" i="2"/>
  <c r="V27" i="2"/>
  <c r="J33" i="2"/>
  <c r="L14" i="2"/>
  <c r="L43" i="2"/>
  <c r="N38" i="2"/>
  <c r="F29" i="2"/>
  <c r="F43" i="2"/>
  <c r="H38" i="2"/>
  <c r="J14" i="2"/>
  <c r="I20" i="1"/>
  <c r="H9" i="2"/>
  <c r="H23" i="2"/>
  <c r="L15" i="2"/>
  <c r="N9" i="2"/>
  <c r="N23" i="2"/>
  <c r="R23" i="2"/>
  <c r="P18" i="2"/>
  <c r="I23" i="1"/>
  <c r="R9" i="2"/>
  <c r="R30" i="2"/>
  <c r="P29" i="2"/>
  <c r="F18" i="2"/>
  <c r="T37" i="2"/>
  <c r="H31" i="2"/>
  <c r="R31" i="2"/>
  <c r="P30" i="2"/>
  <c r="N43" i="2"/>
  <c r="I45" i="1"/>
  <c r="H14" i="2"/>
  <c r="N14" i="2"/>
  <c r="N29" i="2"/>
  <c r="L29" i="2"/>
  <c r="R15" i="2"/>
  <c r="H16" i="2"/>
  <c r="F33" i="2"/>
  <c r="J18" i="2"/>
  <c r="L30" i="2"/>
  <c r="N16" i="2"/>
  <c r="N31" i="2"/>
  <c r="R16" i="2"/>
  <c r="R34" i="2"/>
  <c r="P33" i="2"/>
  <c r="H30" i="2"/>
  <c r="H15" i="2"/>
  <c r="R33" i="2"/>
  <c r="I29" i="1"/>
  <c r="H33" i="2"/>
  <c r="J9" i="2"/>
  <c r="F9" i="2"/>
  <c r="J43" i="2"/>
  <c r="N18" i="2"/>
  <c r="I37" i="1"/>
  <c r="L10" i="2"/>
  <c r="L24" i="2"/>
  <c r="P40" i="2"/>
  <c r="L11" i="2"/>
  <c r="L41" i="2"/>
  <c r="P24" i="2"/>
  <c r="P11" i="2"/>
  <c r="V35" i="2"/>
  <c r="L25" i="2"/>
  <c r="N35" i="2"/>
  <c r="P10" i="2"/>
  <c r="P41" i="2"/>
  <c r="J20" i="2"/>
  <c r="L42" i="2"/>
  <c r="P42" i="2"/>
  <c r="H31" i="1"/>
  <c r="I31" i="1" s="1"/>
  <c r="H44" i="1"/>
  <c r="I44" i="1" s="1"/>
  <c r="H15" i="1"/>
  <c r="I15" i="1" s="1"/>
  <c r="H34" i="2"/>
  <c r="A41" i="2"/>
  <c r="A27" i="2"/>
  <c r="A12" i="2"/>
  <c r="J34" i="2"/>
  <c r="J19" i="2"/>
  <c r="L13" i="2"/>
  <c r="L28" i="2"/>
  <c r="P12" i="2"/>
  <c r="P27" i="2"/>
  <c r="P43" i="2"/>
  <c r="I34" i="1"/>
  <c r="J35" i="2"/>
  <c r="L12" i="2"/>
  <c r="L27" i="2"/>
  <c r="P25" i="2"/>
  <c r="H35" i="2"/>
  <c r="A40" i="2"/>
  <c r="A25" i="2"/>
  <c r="A11" i="2"/>
  <c r="P13" i="2"/>
  <c r="P28" i="2"/>
  <c r="T33" i="2"/>
  <c r="V33" i="2" s="1"/>
  <c r="H36" i="1"/>
  <c r="I36" i="1" s="1"/>
  <c r="H25" i="2"/>
  <c r="J28" i="2"/>
  <c r="R40" i="2"/>
  <c r="V44" i="2"/>
  <c r="T15" i="2"/>
  <c r="V15" i="2" s="1"/>
  <c r="H24" i="2"/>
  <c r="R35" i="2"/>
  <c r="H39" i="2"/>
  <c r="J42" i="2"/>
  <c r="J12" i="2"/>
  <c r="L35" i="2"/>
  <c r="R41" i="2"/>
  <c r="P34" i="2"/>
  <c r="I13" i="1"/>
  <c r="N39" i="2"/>
  <c r="H41" i="2"/>
  <c r="A33" i="2"/>
  <c r="A18" i="2"/>
  <c r="J40" i="2"/>
  <c r="J25" i="2"/>
  <c r="J11" i="2"/>
  <c r="L21" i="2"/>
  <c r="L36" i="2"/>
  <c r="R10" i="2"/>
  <c r="R24" i="2"/>
  <c r="R42" i="2"/>
  <c r="P20" i="2"/>
  <c r="I14" i="1"/>
  <c r="N42" i="2"/>
  <c r="R39" i="2"/>
  <c r="L19" i="2"/>
  <c r="F41" i="2"/>
  <c r="J27" i="2"/>
  <c r="A32" i="2"/>
  <c r="A17" i="2"/>
  <c r="J39" i="2"/>
  <c r="T18" i="2"/>
  <c r="H27" i="2"/>
  <c r="A31" i="2"/>
  <c r="L39" i="2"/>
  <c r="F19" i="2"/>
  <c r="V34" i="2"/>
  <c r="H21" i="1"/>
  <c r="I21" i="1" s="1"/>
  <c r="V14" i="2"/>
  <c r="T21" i="2"/>
  <c r="V21" i="2" s="1"/>
  <c r="H41" i="1"/>
  <c r="I41" i="1" s="1"/>
  <c r="H33" i="1"/>
  <c r="I33" i="1" s="1"/>
  <c r="V13" i="2"/>
  <c r="H38" i="1"/>
  <c r="I38" i="1" s="1"/>
  <c r="V39" i="2"/>
  <c r="V22" i="2"/>
  <c r="H30" i="1"/>
  <c r="I30" i="1" s="1"/>
  <c r="P38" i="2"/>
  <c r="R36" i="2"/>
  <c r="R37" i="2"/>
  <c r="F14" i="2"/>
  <c r="F40" i="2"/>
  <c r="F38" i="2"/>
  <c r="F15" i="2"/>
  <c r="F23" i="2"/>
  <c r="F39" i="2"/>
  <c r="F22" i="2"/>
  <c r="F30" i="2"/>
  <c r="F13" i="2"/>
  <c r="U16" i="2"/>
  <c r="V16" i="2" s="1"/>
  <c r="F42" i="2"/>
  <c r="U31" i="2"/>
  <c r="V31" i="2" s="1"/>
  <c r="F27" i="2"/>
  <c r="F17" i="2"/>
  <c r="U43" i="2"/>
  <c r="V43" i="2" s="1"/>
  <c r="U36" i="2"/>
  <c r="V36" i="2" s="1"/>
  <c r="F10" i="2"/>
  <c r="U12" i="2"/>
  <c r="V12" i="2" s="1"/>
  <c r="U20" i="2"/>
  <c r="V20" i="2" s="1"/>
  <c r="U29" i="2"/>
  <c r="V29" i="2" s="1"/>
  <c r="U37" i="2"/>
  <c r="F21" i="2"/>
  <c r="F25" i="2"/>
  <c r="F35" i="2"/>
  <c r="U18" i="2"/>
  <c r="U11" i="2"/>
  <c r="V11" i="2" s="1"/>
  <c r="U19" i="2"/>
  <c r="V19" i="2" s="1"/>
  <c r="U28" i="2"/>
  <c r="V28" i="2" s="1"/>
  <c r="F34" i="2"/>
  <c r="U9" i="2"/>
  <c r="V9" i="2" s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40" i="1"/>
  <c r="A41" i="1"/>
  <c r="A46" i="1"/>
  <c r="A11" i="1"/>
  <c r="H11" i="1"/>
  <c r="F12" i="1"/>
  <c r="F11" i="1"/>
  <c r="H16" i="1" l="1"/>
  <c r="I16" i="1" s="1"/>
  <c r="H24" i="1"/>
  <c r="I24" i="1" s="1"/>
  <c r="H43" i="1"/>
  <c r="I43" i="1" s="1"/>
  <c r="T41" i="2"/>
  <c r="V41" i="2" s="1"/>
  <c r="T40" i="2"/>
  <c r="V40" i="2" s="1"/>
  <c r="H42" i="1"/>
  <c r="I42" i="1" s="1"/>
  <c r="T25" i="2"/>
  <c r="V25" i="2" s="1"/>
  <c r="H27" i="1"/>
  <c r="I27" i="1" s="1"/>
  <c r="T38" i="2"/>
  <c r="V38" i="2" s="1"/>
  <c r="T30" i="2"/>
  <c r="V30" i="2" s="1"/>
  <c r="H12" i="1"/>
  <c r="T24" i="2"/>
  <c r="V24" i="2" s="1"/>
  <c r="H26" i="1"/>
  <c r="I26" i="1" s="1"/>
  <c r="F46" i="1"/>
  <c r="N44" i="2"/>
  <c r="V37" i="2"/>
  <c r="V18" i="2"/>
  <c r="J44" i="2"/>
  <c r="H44" i="2"/>
  <c r="P44" i="2"/>
  <c r="F44" i="2"/>
  <c r="R44" i="2"/>
  <c r="L44" i="2"/>
  <c r="I12" i="1"/>
  <c r="I11" i="1"/>
  <c r="H46" i="1" l="1"/>
  <c r="I46" i="1"/>
  <c r="G6" i="1" s="1"/>
  <c r="H6" i="1" l="1"/>
</calcChain>
</file>

<file path=xl/sharedStrings.xml><?xml version="1.0" encoding="utf-8"?>
<sst xmlns="http://schemas.openxmlformats.org/spreadsheetml/2006/main" count="1911" uniqueCount="167">
  <si>
    <t>HEALTH AND HUMAN SERVICES AGENCY - BEHAVIORAL HEALTH SERVICE</t>
  </si>
  <si>
    <t>Contractor:</t>
  </si>
  <si>
    <t>Contract #:</t>
  </si>
  <si>
    <t>Program Name:</t>
  </si>
  <si>
    <t>Service Modalities</t>
  </si>
  <si>
    <t>Rate</t>
  </si>
  <si>
    <t>Final Invoice YTD Units</t>
  </si>
  <si>
    <t>Final Invoice YTD Amount</t>
  </si>
  <si>
    <t>Final TUOS Units</t>
  </si>
  <si>
    <t>Final Amount</t>
  </si>
  <si>
    <t>Room &amp; Board</t>
  </si>
  <si>
    <t>Unit</t>
  </si>
  <si>
    <t>Fiscal Year:</t>
  </si>
  <si>
    <t>Total</t>
  </si>
  <si>
    <t>Column1</t>
  </si>
  <si>
    <t>TUOS Run Date:</t>
  </si>
  <si>
    <t>Amount Due to Provider / (Amount Due to County)</t>
  </si>
  <si>
    <t>MAT Add-On Services: Physicians Assistant - Individual</t>
  </si>
  <si>
    <t>MAT Add-On Services:  Physicians Assistant - Group</t>
  </si>
  <si>
    <t>MAT Add-On Services:  Nurse Practitioner - Individual</t>
  </si>
  <si>
    <t>MAT Add-On Services:  Nurse Practitioner - Group</t>
  </si>
  <si>
    <t>MAT Add-On Services:  Registered Nurse - Individual</t>
  </si>
  <si>
    <t>MAT Add-On Services:  Registered Nurse - Group</t>
  </si>
  <si>
    <t>MAT Add-On Services:  Pharmacist - Individual</t>
  </si>
  <si>
    <t>MAT Add-On Services:  Pharmacist - Group</t>
  </si>
  <si>
    <t>MAT Add-On Services:  MD - Individual</t>
  </si>
  <si>
    <t>MAT Add-On Services:  MD - Group</t>
  </si>
  <si>
    <t>Residential 3.1</t>
  </si>
  <si>
    <t>Residential 3.3</t>
  </si>
  <si>
    <t>Residential 3.5</t>
  </si>
  <si>
    <t>Withdrawal Management 3.2</t>
  </si>
  <si>
    <r>
      <t xml:space="preserve">Add-On Outpatient Type Svcs - Individual
</t>
    </r>
    <r>
      <rPr>
        <sz val="6"/>
        <color theme="1"/>
        <rFont val="Arial"/>
        <family val="2"/>
      </rPr>
      <t>(Includes: Peer Services, Care Coordination, Recovery Services, Clinical Consultation, LOC Brief Screening, etc)</t>
    </r>
  </si>
  <si>
    <r>
      <t xml:space="preserve">Add-On Outpatient Type Svcs - Group
</t>
    </r>
    <r>
      <rPr>
        <sz val="6"/>
        <color theme="1"/>
        <rFont val="Arial"/>
        <family val="2"/>
      </rPr>
      <t>(Includes: Peer Services, Recovery Services, etc)</t>
    </r>
  </si>
  <si>
    <t>290 - MAT Add-On Services: Physicians Assistant - Individual</t>
  </si>
  <si>
    <t>290 - MAT Add-On Services:  Physicians Assistant - Group</t>
  </si>
  <si>
    <t>290 - MAT Add-On Services:  Nurse Practitioner - Individual</t>
  </si>
  <si>
    <t>290 - MAT Add-On Services:  Nurse Practitioner - Group</t>
  </si>
  <si>
    <t>290 - MAT Add-On Services:  Registered Nurse - Individual</t>
  </si>
  <si>
    <t>290 - MAT Add-On Services:  Registered Nurse - Group</t>
  </si>
  <si>
    <t>290 - MAT Add-On Services:  Pharmacist - Individual</t>
  </si>
  <si>
    <t>290 - MAT Add-On Services:  Pharmacist - Group</t>
  </si>
  <si>
    <t>290 - MAT Add-On Services:  MD - Individual</t>
  </si>
  <si>
    <t>290 - MAT Add-On Services:  MD - Group</t>
  </si>
  <si>
    <t>290 - Residential 3.1</t>
  </si>
  <si>
    <t>290 - Residential 3.3</t>
  </si>
  <si>
    <t>290 - Residential 3.5</t>
  </si>
  <si>
    <t>290 - Withdrawal Management 3.2</t>
  </si>
  <si>
    <t>290 - Room &amp; Board</t>
  </si>
  <si>
    <r>
      <t xml:space="preserve">290 - Add-On Outpatient Type Svcs - Individual
</t>
    </r>
    <r>
      <rPr>
        <sz val="6"/>
        <color theme="1"/>
        <rFont val="Arial"/>
        <family val="2"/>
      </rPr>
      <t>(Includes: Peer Services, Care Coordination, Recovery Services, Clinical Consultation, LOC Brief Screening, etc)</t>
    </r>
  </si>
  <si>
    <r>
      <t xml:space="preserve">290 - Add-On Outpatient Type Svcs - Group
</t>
    </r>
    <r>
      <rPr>
        <sz val="6"/>
        <color theme="1"/>
        <rFont val="Arial"/>
        <family val="2"/>
      </rPr>
      <t>(Includes: Peer Services, Recovery Services, etc)</t>
    </r>
  </si>
  <si>
    <t>ODS DMC General Units</t>
  </si>
  <si>
    <t>ODS DMC General Amount</t>
  </si>
  <si>
    <t>ODS General Units</t>
  </si>
  <si>
    <t>ODS General Amount</t>
  </si>
  <si>
    <t>ODS AB109 Units</t>
  </si>
  <si>
    <t>ODS DMC AB109 Amount</t>
  </si>
  <si>
    <t>ODS DMC AB109 Units</t>
  </si>
  <si>
    <t>ODS AB109 Amount</t>
  </si>
  <si>
    <t>Room &amp; Board Units</t>
  </si>
  <si>
    <t>Room &amp; Board Amount</t>
  </si>
  <si>
    <t>SUD Non-Billable Units</t>
  </si>
  <si>
    <t>SUD Non-Billable Amount</t>
  </si>
  <si>
    <t>Total Units (Summary)</t>
  </si>
  <si>
    <t>Total Units (Details)</t>
  </si>
  <si>
    <t>Checkpoint</t>
  </si>
  <si>
    <t>Invoice Number:</t>
  </si>
  <si>
    <t>Certification of Exclusion and Debarment (Article 4) &amp; Funding Attestation</t>
  </si>
  <si>
    <t xml:space="preserve">I certify, under penalty of perjury under the laws of the State of California, that the deliverables and/or services invoiced were delivered and/or performed specifically for this Agreement in accordance with and compliance to all terms and conditions set forth therein.
 </t>
  </si>
  <si>
    <t xml:space="preserve">Contractor Authorized Signature </t>
  </si>
  <si>
    <t>Print Name &amp; Title</t>
  </si>
  <si>
    <t>Date</t>
  </si>
  <si>
    <t>PREPARER'S NAME</t>
  </si>
  <si>
    <t>PHONE NUMBER</t>
  </si>
  <si>
    <t>Per Billable Minute</t>
  </si>
  <si>
    <t>Per Day</t>
  </si>
  <si>
    <t>Rate Category</t>
  </si>
  <si>
    <t>Rate Category:</t>
  </si>
  <si>
    <t>Service Modality</t>
  </si>
  <si>
    <t>CONCATENATE</t>
  </si>
  <si>
    <t>Rates</t>
  </si>
  <si>
    <t>Adult-Large-General</t>
  </si>
  <si>
    <t>Add-On Outpatient Type Svcs - Individual
(Includes: Peer Services, Care Coordination, Recovery Services, Clinical Consultation, LOC Brief Screening, etc)</t>
  </si>
  <si>
    <t>Add-On Outpatient Type Svcs - Group
(Includes: Peer Services, Recovery Services, etc)</t>
  </si>
  <si>
    <t>Adult-Large-General-Rural</t>
  </si>
  <si>
    <t>Adult-Large-IMS</t>
  </si>
  <si>
    <t>Adult-Large-IMS-Rural</t>
  </si>
  <si>
    <t>Adult-Large-290 Clients</t>
  </si>
  <si>
    <t>Adult-Large-290 Clients-Rural</t>
  </si>
  <si>
    <t>Adult-Large-County Owned</t>
  </si>
  <si>
    <t>Adult-Large-County Owned-Rural</t>
  </si>
  <si>
    <t>Adult-Medium-General</t>
  </si>
  <si>
    <t>Adult-Medium-General-Rural</t>
  </si>
  <si>
    <t>Adult-Medium-IMS</t>
  </si>
  <si>
    <t>Adult-Medium-IMS-Rural</t>
  </si>
  <si>
    <t>Adult-Medium-290 Clients</t>
  </si>
  <si>
    <t>Adult-Medium-290 Clients-Rural</t>
  </si>
  <si>
    <t>Adult-Medium-County Owned</t>
  </si>
  <si>
    <t>Adult-Medium-County Owned-Rural</t>
  </si>
  <si>
    <t>Adult-Small-General</t>
  </si>
  <si>
    <t>Adult-Small-General-Rural</t>
  </si>
  <si>
    <t>Adult-Small-IMS</t>
  </si>
  <si>
    <t>Adult-Small-IMS-Rural</t>
  </si>
  <si>
    <t>Adult-Small-290 Clients</t>
  </si>
  <si>
    <t>Adult-Small-290 Clients-Rural</t>
  </si>
  <si>
    <t>Adult-Small-County Owned</t>
  </si>
  <si>
    <t>Adult-Small-County Owned-Rural</t>
  </si>
  <si>
    <t>Perinatal-Large-General</t>
  </si>
  <si>
    <t>Perinatal-Large-General-Rural</t>
  </si>
  <si>
    <t>Perinatal-Large-IMS</t>
  </si>
  <si>
    <t>Perinatal-Large-IMS-Rural</t>
  </si>
  <si>
    <t>Perinatal-Large-290 Clients</t>
  </si>
  <si>
    <t>Perinatal-Large-290 Clients-Rural</t>
  </si>
  <si>
    <t>Perinatal-Large-County Owned</t>
  </si>
  <si>
    <t>Perinatal-Large-County Owned-Rural</t>
  </si>
  <si>
    <t>Perinatal-Medium-General</t>
  </si>
  <si>
    <t>Perinatal-Medium-General-Rural</t>
  </si>
  <si>
    <t>Perinatal-Medium-IMS</t>
  </si>
  <si>
    <t>Perinatal-Medium-IMS-Rural</t>
  </si>
  <si>
    <t>Perinatal-Medium-290 Clients</t>
  </si>
  <si>
    <t>Perinatal-Medium-290 Clients-Rural</t>
  </si>
  <si>
    <t>Perinatal-Medium-County Owned</t>
  </si>
  <si>
    <t>Perinatal-Medium-County Owned-Rural</t>
  </si>
  <si>
    <t>Perinatal-Small-General</t>
  </si>
  <si>
    <t>Perinatal-Small-General-Rural</t>
  </si>
  <si>
    <t>Perinatal-Small-IMS</t>
  </si>
  <si>
    <t>Perinatal-Small-IMS-Rural</t>
  </si>
  <si>
    <t>Perinatal-Small-290 Clients</t>
  </si>
  <si>
    <t>Perinatal-Small-290 Clients-Rural</t>
  </si>
  <si>
    <t>Perinatal-Small-County Owned</t>
  </si>
  <si>
    <t>Perinatal-Small-County Owned-Rural</t>
  </si>
  <si>
    <t>290 Rate Category:</t>
  </si>
  <si>
    <t>290 Rates</t>
  </si>
  <si>
    <t>COUNTY OF SAN DIEGO</t>
  </si>
  <si>
    <t>BEHAVIORAL HEALTH SERVICES</t>
  </si>
  <si>
    <t>FEE FOR SERVICE CONTRACTING SUMMARY</t>
  </si>
  <si>
    <t>CERTIFICATION OF EXPENDITURES AND FUNDING (CEF)</t>
  </si>
  <si>
    <t>FY FINAL RECONCILIATION</t>
  </si>
  <si>
    <r>
      <t>Please complete a separate form for each program within your contract</t>
    </r>
    <r>
      <rPr>
        <b/>
        <sz val="10"/>
        <color indexed="10"/>
        <rFont val="Arial"/>
        <family val="2"/>
      </rPr>
      <t>.</t>
    </r>
  </si>
  <si>
    <t>Contractor Name</t>
  </si>
  <si>
    <t>Contract Number</t>
  </si>
  <si>
    <t>Contract Period (MM/DD/YY-MM/DD/YY)</t>
  </si>
  <si>
    <t>Corporate Address</t>
  </si>
  <si>
    <t>State Provider Number(s)</t>
  </si>
  <si>
    <t>Net Contracted Amount for this Contract</t>
  </si>
  <si>
    <t>A]</t>
  </si>
  <si>
    <t>Contractor Generated Revenue</t>
  </si>
  <si>
    <t>B]</t>
  </si>
  <si>
    <t>Disallowance/Adjustments</t>
  </si>
  <si>
    <t>C]</t>
  </si>
  <si>
    <t>Total Amount claimed YTD</t>
  </si>
  <si>
    <t>D]</t>
  </si>
  <si>
    <t>Payment due contractor or owed to County</t>
  </si>
  <si>
    <t>E]</t>
  </si>
  <si>
    <t>Total County Cost</t>
  </si>
  <si>
    <t>Certified number of occupied bed days</t>
  </si>
  <si>
    <t>Please submit a final claim with this CEF if there is any amount due to the contractor.</t>
  </si>
  <si>
    <t xml:space="preserve">If an amount is due to the County, please select your preferred method of payment:  </t>
  </si>
  <si>
    <t>I hereby certify that all funds from other sources have been used in accordance with Contract terms and conditions; that all expenditures reported herein are allowable Contract charges; that all claims were properly made and there will be no additional claims made against the Contract Fund.</t>
  </si>
  <si>
    <t>Signature:</t>
  </si>
  <si>
    <t>Date:</t>
  </si>
  <si>
    <t>Printed Name:</t>
  </si>
  <si>
    <t>Title:</t>
  </si>
  <si>
    <t>Phone #:</t>
  </si>
  <si>
    <t>Email:</t>
  </si>
  <si>
    <t>Revised April 2026</t>
  </si>
  <si>
    <t>Fiscal Year-End Units Reconciliation</t>
  </si>
  <si>
    <t>Fiscal Year-End Units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</si>
</sst>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 tint="4.9989318521683403E-2"/>
      <name val="Arial"/>
      <family val="2"/>
    </font>
    <font>
      <sz val="6"/>
      <color theme="1"/>
      <name val="Arial"/>
      <family val="2"/>
    </font>
    <font>
      <b/>
      <sz val="9"/>
      <color theme="0"/>
      <name val="Arial"/>
      <family val="2"/>
    </font>
    <font>
      <sz val="8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rial Black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10"/>
      <color indexed="14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2" fillId="0" borderId="0" xfId="2" applyFont="1"/>
    <xf numFmtId="44" fontId="4" fillId="0" borderId="0" xfId="2" applyFont="1"/>
    <xf numFmtId="44" fontId="5" fillId="0" borderId="0" xfId="2" applyFont="1"/>
    <xf numFmtId="44" fontId="2" fillId="0" borderId="0" xfId="2" applyFont="1" applyAlignment="1">
      <alignment horizontal="center"/>
    </xf>
    <xf numFmtId="44" fontId="4" fillId="0" borderId="0" xfId="2" applyFont="1" applyAlignment="1">
      <alignment horizontal="center"/>
    </xf>
    <xf numFmtId="44" fontId="5" fillId="0" borderId="0" xfId="2" applyFont="1" applyAlignment="1">
      <alignment horizontal="center"/>
    </xf>
    <xf numFmtId="43" fontId="2" fillId="0" borderId="0" xfId="1" applyFont="1"/>
    <xf numFmtId="43" fontId="4" fillId="0" borderId="0" xfId="1" applyFont="1"/>
    <xf numFmtId="43" fontId="5" fillId="0" borderId="0" xfId="1" applyFont="1"/>
    <xf numFmtId="44" fontId="5" fillId="0" borderId="2" xfId="2" applyFont="1" applyBorder="1"/>
    <xf numFmtId="44" fontId="5" fillId="0" borderId="0" xfId="2" applyFont="1" applyBorder="1"/>
    <xf numFmtId="0" fontId="8" fillId="0" borderId="3" xfId="0" applyFont="1" applyBorder="1"/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3" fontId="6" fillId="0" borderId="4" xfId="1" applyFont="1" applyBorder="1" applyAlignment="1">
      <alignment horizontal="center" wrapText="1"/>
    </xf>
    <xf numFmtId="44" fontId="6" fillId="0" borderId="4" xfId="2" applyFont="1" applyBorder="1" applyAlignment="1">
      <alignment horizontal="center" wrapText="1"/>
    </xf>
    <xf numFmtId="44" fontId="6" fillId="0" borderId="5" xfId="2" applyFont="1" applyBorder="1" applyAlignment="1">
      <alignment horizontal="center" wrapText="1"/>
    </xf>
    <xf numFmtId="0" fontId="7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44" fontId="5" fillId="0" borderId="7" xfId="2" applyFont="1" applyBorder="1"/>
    <xf numFmtId="44" fontId="5" fillId="0" borderId="8" xfId="2" applyFont="1" applyBorder="1"/>
    <xf numFmtId="0" fontId="7" fillId="0" borderId="9" xfId="0" applyFont="1" applyBorder="1"/>
    <xf numFmtId="0" fontId="6" fillId="0" borderId="10" xfId="0" applyFont="1" applyBorder="1"/>
    <xf numFmtId="44" fontId="6" fillId="0" borderId="10" xfId="2" applyFont="1" applyBorder="1" applyAlignment="1">
      <alignment horizontal="center"/>
    </xf>
    <xf numFmtId="43" fontId="6" fillId="0" borderId="10" xfId="1" applyFont="1" applyBorder="1"/>
    <xf numFmtId="44" fontId="6" fillId="0" borderId="10" xfId="2" applyFont="1" applyBorder="1"/>
    <xf numFmtId="44" fontId="6" fillId="0" borderId="11" xfId="2" applyFont="1" applyBorder="1"/>
    <xf numFmtId="0" fontId="5" fillId="0" borderId="1" xfId="0" applyFont="1" applyBorder="1"/>
    <xf numFmtId="0" fontId="5" fillId="0" borderId="7" xfId="0" applyFont="1" applyBorder="1" applyAlignment="1">
      <alignment wrapText="1"/>
    </xf>
    <xf numFmtId="43" fontId="0" fillId="0" borderId="0" xfId="1" applyFont="1"/>
    <xf numFmtId="43" fontId="5" fillId="0" borderId="13" xfId="1" applyFont="1" applyBorder="1"/>
    <xf numFmtId="43" fontId="6" fillId="0" borderId="14" xfId="1" applyFont="1" applyBorder="1"/>
    <xf numFmtId="43" fontId="10" fillId="2" borderId="15" xfId="1" applyFont="1" applyFill="1" applyBorder="1" applyAlignment="1">
      <alignment horizontal="center" wrapText="1"/>
    </xf>
    <xf numFmtId="43" fontId="10" fillId="2" borderId="16" xfId="1" applyFont="1" applyFill="1" applyBorder="1" applyAlignment="1">
      <alignment horizontal="center" wrapText="1"/>
    </xf>
    <xf numFmtId="43" fontId="10" fillId="2" borderId="17" xfId="1" applyFont="1" applyFill="1" applyBorder="1" applyAlignment="1">
      <alignment horizontal="center" wrapText="1"/>
    </xf>
    <xf numFmtId="43" fontId="5" fillId="0" borderId="18" xfId="1" applyFont="1" applyBorder="1"/>
    <xf numFmtId="43" fontId="6" fillId="0" borderId="19" xfId="1" applyFont="1" applyBorder="1"/>
    <xf numFmtId="43" fontId="6" fillId="0" borderId="20" xfId="1" applyFont="1" applyBorder="1"/>
    <xf numFmtId="44" fontId="5" fillId="3" borderId="2" xfId="2" applyFont="1" applyFill="1" applyBorder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5" fillId="0" borderId="12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44" fontId="5" fillId="3" borderId="1" xfId="2" applyFont="1" applyFill="1" applyBorder="1" applyAlignment="1">
      <alignment horizontal="center"/>
    </xf>
    <xf numFmtId="43" fontId="5" fillId="3" borderId="1" xfId="1" applyFont="1" applyFill="1" applyBorder="1"/>
    <xf numFmtId="44" fontId="5" fillId="3" borderId="2" xfId="2" applyFont="1" applyFill="1" applyBorder="1" applyAlignment="1">
      <alignment horizontal="center"/>
    </xf>
    <xf numFmtId="43" fontId="5" fillId="3" borderId="2" xfId="1" applyFont="1" applyFill="1" applyBorder="1"/>
    <xf numFmtId="43" fontId="5" fillId="3" borderId="7" xfId="1" applyFont="1" applyFill="1" applyBorder="1"/>
    <xf numFmtId="0" fontId="5" fillId="3" borderId="1" xfId="0" applyFont="1" applyFill="1" applyBorder="1"/>
    <xf numFmtId="44" fontId="5" fillId="3" borderId="1" xfId="2" applyFont="1" applyFill="1" applyBorder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14" fontId="5" fillId="3" borderId="2" xfId="2" applyNumberFormat="1" applyFont="1" applyFill="1" applyBorder="1" applyAlignment="1">
      <alignment horizontal="left"/>
    </xf>
    <xf numFmtId="0" fontId="18" fillId="4" borderId="0" xfId="0" applyFont="1" applyFill="1"/>
    <xf numFmtId="0" fontId="19" fillId="4" borderId="0" xfId="0" applyFont="1" applyFill="1"/>
    <xf numFmtId="43" fontId="18" fillId="4" borderId="0" xfId="1" applyFont="1" applyFill="1"/>
    <xf numFmtId="0" fontId="20" fillId="0" borderId="0" xfId="0" applyFont="1"/>
    <xf numFmtId="43" fontId="0" fillId="5" borderId="0" xfId="1" applyFont="1" applyFill="1"/>
    <xf numFmtId="43" fontId="17" fillId="5" borderId="0" xfId="1" applyFont="1" applyFill="1"/>
    <xf numFmtId="43" fontId="17" fillId="0" borderId="0" xfId="1" applyFont="1"/>
    <xf numFmtId="0" fontId="17" fillId="0" borderId="0" xfId="0" applyFont="1"/>
    <xf numFmtId="44" fontId="5" fillId="3" borderId="0" xfId="2" applyFont="1" applyFill="1" applyBorder="1"/>
    <xf numFmtId="0" fontId="5" fillId="4" borderId="7" xfId="0" applyFont="1" applyFill="1" applyBorder="1" applyAlignment="1">
      <alignment horizontal="center"/>
    </xf>
    <xf numFmtId="44" fontId="5" fillId="4" borderId="7" xfId="2" applyFont="1" applyFill="1" applyBorder="1" applyAlignment="1">
      <alignment horizontal="center"/>
    </xf>
    <xf numFmtId="43" fontId="5" fillId="4" borderId="7" xfId="1" applyFont="1" applyFill="1" applyBorder="1"/>
    <xf numFmtId="44" fontId="5" fillId="4" borderId="7" xfId="2" applyFont="1" applyFill="1" applyBorder="1"/>
    <xf numFmtId="44" fontId="5" fillId="4" borderId="8" xfId="2" applyFont="1" applyFill="1" applyBorder="1"/>
    <xf numFmtId="0" fontId="10" fillId="4" borderId="6" xfId="0" applyFont="1" applyFill="1" applyBorder="1"/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44" fontId="6" fillId="4" borderId="7" xfId="2" applyFont="1" applyFill="1" applyBorder="1" applyAlignment="1">
      <alignment horizontal="center"/>
    </xf>
    <xf numFmtId="43" fontId="6" fillId="4" borderId="7" xfId="1" applyFont="1" applyFill="1" applyBorder="1"/>
    <xf numFmtId="44" fontId="6" fillId="4" borderId="7" xfId="2" applyFont="1" applyFill="1" applyBorder="1"/>
    <xf numFmtId="44" fontId="6" fillId="4" borderId="8" xfId="2" applyFont="1" applyFill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44" fontId="10" fillId="0" borderId="4" xfId="2" applyFont="1" applyFill="1" applyBorder="1" applyAlignment="1">
      <alignment horizontal="center" wrapText="1"/>
    </xf>
    <xf numFmtId="44" fontId="7" fillId="0" borderId="0" xfId="2" applyFont="1" applyFill="1"/>
    <xf numFmtId="0" fontId="0" fillId="4" borderId="0" xfId="0" applyFill="1"/>
    <xf numFmtId="43" fontId="5" fillId="4" borderId="18" xfId="1" applyFont="1" applyFill="1" applyBorder="1"/>
    <xf numFmtId="43" fontId="5" fillId="4" borderId="13" xfId="1" applyFont="1" applyFill="1" applyBorder="1"/>
    <xf numFmtId="0" fontId="23" fillId="0" borderId="0" xfId="3" applyAlignment="1">
      <alignment horizontal="center"/>
    </xf>
    <xf numFmtId="0" fontId="23" fillId="0" borderId="0" xfId="3"/>
    <xf numFmtId="0" fontId="24" fillId="0" borderId="0" xfId="3" applyFont="1"/>
    <xf numFmtId="0" fontId="23" fillId="0" borderId="22" xfId="3" applyBorder="1" applyAlignment="1">
      <alignment horizontal="right" vertical="center"/>
    </xf>
    <xf numFmtId="0" fontId="23" fillId="0" borderId="23" xfId="3" applyBorder="1" applyAlignment="1">
      <alignment horizontal="left" wrapText="1"/>
    </xf>
    <xf numFmtId="0" fontId="23" fillId="0" borderId="23" xfId="3" applyBorder="1" applyAlignment="1">
      <alignment vertical="center"/>
    </xf>
    <xf numFmtId="0" fontId="23" fillId="0" borderId="23" xfId="3" applyBorder="1" applyAlignment="1">
      <alignment vertical="center" wrapText="1"/>
    </xf>
    <xf numFmtId="0" fontId="23" fillId="0" borderId="1" xfId="3" applyBorder="1" applyAlignment="1">
      <alignment vertical="center" wrapText="1"/>
    </xf>
    <xf numFmtId="6" fontId="23" fillId="6" borderId="22" xfId="3" applyNumberFormat="1" applyFill="1" applyBorder="1" applyAlignment="1">
      <alignment horizontal="right" vertical="center"/>
    </xf>
    <xf numFmtId="6" fontId="23" fillId="6" borderId="23" xfId="3" applyNumberFormat="1" applyFill="1" applyBorder="1" applyAlignment="1">
      <alignment horizontal="right" vertical="center"/>
    </xf>
    <xf numFmtId="0" fontId="29" fillId="0" borderId="0" xfId="3" applyFont="1" applyAlignment="1">
      <alignment horizontal="left"/>
    </xf>
    <xf numFmtId="0" fontId="23" fillId="0" borderId="1" xfId="3" applyBorder="1" applyProtection="1">
      <protection locked="0"/>
    </xf>
    <xf numFmtId="0" fontId="23" fillId="0" borderId="0" xfId="3" applyAlignment="1">
      <alignment horizontal="right"/>
    </xf>
    <xf numFmtId="0" fontId="23" fillId="3" borderId="1" xfId="3" applyFill="1" applyBorder="1" applyProtection="1">
      <protection locked="0"/>
    </xf>
    <xf numFmtId="0" fontId="23" fillId="3" borderId="2" xfId="3" applyFill="1" applyBorder="1" applyProtection="1">
      <protection locked="0"/>
    </xf>
    <xf numFmtId="0" fontId="15" fillId="0" borderId="12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6" fillId="3" borderId="2" xfId="0" applyFont="1" applyFill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top"/>
      <protection locked="0"/>
    </xf>
    <xf numFmtId="0" fontId="23" fillId="0" borderId="0" xfId="3" applyAlignment="1">
      <alignment horizontal="left" wrapText="1"/>
    </xf>
    <xf numFmtId="0" fontId="30" fillId="0" borderId="0" xfId="3" applyFont="1" applyAlignment="1">
      <alignment horizontal="left"/>
    </xf>
    <xf numFmtId="6" fontId="23" fillId="3" borderId="21" xfId="3" applyNumberFormat="1" applyFill="1" applyBorder="1" applyAlignment="1" applyProtection="1">
      <alignment horizontal="right" vertical="center"/>
      <protection locked="0"/>
    </xf>
    <xf numFmtId="0" fontId="28" fillId="0" borderId="22" xfId="3" applyFont="1" applyBorder="1" applyAlignment="1">
      <alignment horizontal="center" vertical="center"/>
    </xf>
    <xf numFmtId="0" fontId="28" fillId="0" borderId="23" xfId="3" applyFont="1" applyBorder="1" applyAlignment="1">
      <alignment horizontal="center" vertical="center"/>
    </xf>
    <xf numFmtId="0" fontId="23" fillId="3" borderId="21" xfId="3" applyFill="1" applyBorder="1" applyAlignment="1" applyProtection="1">
      <alignment horizontal="right" vertical="center"/>
      <protection locked="0"/>
    </xf>
    <xf numFmtId="0" fontId="26" fillId="0" borderId="12" xfId="3" applyFont="1" applyBorder="1" applyAlignment="1">
      <alignment horizontal="left"/>
    </xf>
    <xf numFmtId="0" fontId="26" fillId="0" borderId="0" xfId="3" applyFont="1" applyAlignment="1">
      <alignment horizontal="left"/>
    </xf>
    <xf numFmtId="0" fontId="23" fillId="0" borderId="21" xfId="3" applyBorder="1" applyAlignment="1">
      <alignment horizontal="center" vertical="center"/>
    </xf>
    <xf numFmtId="0" fontId="23" fillId="3" borderId="22" xfId="3" applyFill="1" applyBorder="1" applyAlignment="1" applyProtection="1">
      <alignment horizontal="center" vertical="center"/>
      <protection locked="0"/>
    </xf>
    <xf numFmtId="0" fontId="23" fillId="3" borderId="23" xfId="3" applyFill="1" applyBorder="1" applyAlignment="1" applyProtection="1">
      <alignment horizontal="center" vertical="center"/>
      <protection locked="0"/>
    </xf>
    <xf numFmtId="165" fontId="23" fillId="0" borderId="22" xfId="3" applyNumberFormat="1" applyBorder="1" applyAlignment="1" applyProtection="1">
      <alignment horizontal="center" vertical="center"/>
      <protection locked="0"/>
    </xf>
    <xf numFmtId="165" fontId="23" fillId="0" borderId="23" xfId="3" applyNumberFormat="1" applyBorder="1" applyAlignment="1" applyProtection="1">
      <alignment horizontal="center" vertical="center"/>
      <protection locked="0"/>
    </xf>
    <xf numFmtId="43" fontId="23" fillId="0" borderId="22" xfId="3" applyNumberFormat="1" applyBorder="1" applyAlignment="1" applyProtection="1">
      <alignment horizontal="center" vertical="center"/>
      <protection locked="0"/>
    </xf>
    <xf numFmtId="0" fontId="23" fillId="0" borderId="23" xfId="3" applyBorder="1" applyAlignment="1" applyProtection="1">
      <alignment horizontal="center" vertical="center"/>
      <protection locked="0"/>
    </xf>
    <xf numFmtId="164" fontId="23" fillId="3" borderId="22" xfId="3" applyNumberFormat="1" applyFill="1" applyBorder="1" applyAlignment="1" applyProtection="1">
      <alignment horizontal="center" vertical="center"/>
      <protection locked="0"/>
    </xf>
    <xf numFmtId="164" fontId="23" fillId="3" borderId="23" xfId="3" applyNumberFormat="1" applyFill="1" applyBorder="1" applyAlignment="1" applyProtection="1">
      <alignment horizontal="center" vertical="center"/>
      <protection locked="0"/>
    </xf>
    <xf numFmtId="0" fontId="23" fillId="3" borderId="24" xfId="3" applyFill="1" applyBorder="1" applyAlignment="1" applyProtection="1">
      <alignment horizontal="center" vertical="center"/>
      <protection locked="0"/>
    </xf>
    <xf numFmtId="0" fontId="23" fillId="3" borderId="25" xfId="3" applyFill="1" applyBorder="1" applyAlignment="1" applyProtection="1">
      <alignment horizontal="center" vertical="center"/>
      <protection locked="0"/>
    </xf>
    <xf numFmtId="0" fontId="23" fillId="3" borderId="26" xfId="3" applyFill="1" applyBorder="1" applyAlignment="1" applyProtection="1">
      <alignment horizontal="center" vertical="center"/>
      <protection locked="0"/>
    </xf>
    <xf numFmtId="0" fontId="23" fillId="3" borderId="27" xfId="3" applyFill="1" applyBorder="1" applyAlignment="1" applyProtection="1">
      <alignment horizontal="center" vertical="center"/>
      <protection locked="0"/>
    </xf>
    <xf numFmtId="0" fontId="25" fillId="0" borderId="0" xfId="3" applyFont="1" applyAlignment="1">
      <alignment horizontal="right"/>
    </xf>
    <xf numFmtId="0" fontId="25" fillId="3" borderId="1" xfId="4" applyFont="1" applyFill="1" applyBorder="1" applyAlignment="1" applyProtection="1">
      <alignment horizontal="left"/>
      <protection locked="0"/>
    </xf>
    <xf numFmtId="0" fontId="23" fillId="0" borderId="0" xfId="3" applyAlignment="1">
      <alignment horizontal="center"/>
    </xf>
    <xf numFmtId="0" fontId="26" fillId="0" borderId="0" xfId="3" applyFont="1" applyAlignment="1">
      <alignment horizontal="left" vertical="center" wrapText="1"/>
    </xf>
    <xf numFmtId="0" fontId="25" fillId="0" borderId="0" xfId="3" applyFont="1" applyAlignment="1">
      <alignment horizontal="center"/>
    </xf>
    <xf numFmtId="0" fontId="6" fillId="0" borderId="1" xfId="0" applyFont="1" applyFill="1" applyBorder="1" applyAlignment="1">
      <alignment horizontal="left"/>
    </xf>
    <xf numFmtId="44" fontId="5" fillId="0" borderId="1" xfId="2" applyFont="1" applyFill="1" applyBorder="1" applyAlignment="1">
      <alignment horizontal="center"/>
    </xf>
    <xf numFmtId="43" fontId="5" fillId="0" borderId="1" xfId="1" applyFont="1" applyFill="1" applyBorder="1"/>
    <xf numFmtId="0" fontId="6" fillId="0" borderId="2" xfId="0" applyFont="1" applyFill="1" applyBorder="1" applyAlignment="1">
      <alignment horizontal="left"/>
    </xf>
    <xf numFmtId="44" fontId="5" fillId="0" borderId="2" xfId="2" applyFont="1" applyFill="1" applyBorder="1" applyAlignment="1">
      <alignment horizontal="center"/>
    </xf>
    <xf numFmtId="43" fontId="5" fillId="0" borderId="2" xfId="1" applyFont="1" applyFill="1" applyBorder="1"/>
    <xf numFmtId="44" fontId="5" fillId="0" borderId="7" xfId="2" applyFont="1" applyFill="1" applyBorder="1" applyAlignment="1">
      <alignment horizontal="center"/>
    </xf>
    <xf numFmtId="43" fontId="5" fillId="0" borderId="7" xfId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14 3" xfId="3" xr:uid="{F45EBD6F-D0E3-4007-BBAA-20D6DFFA3CA0}"/>
    <cellStyle name="Normal 3" xfId="4" xr:uid="{6FBA8CF2-4B55-4438-89F4-832ADC0B43EC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hair">
          <color auto="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border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hair">
          <color auto="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border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27</xdr:row>
          <xdr:rowOff>0</xdr:rowOff>
        </xdr:from>
        <xdr:to>
          <xdr:col>3</xdr:col>
          <xdr:colOff>1847850</xdr:colOff>
          <xdr:row>28</xdr:row>
          <xdr:rowOff>69850</xdr:rowOff>
        </xdr:to>
        <xdr:sp macro="" textlink="">
          <xdr:nvSpPr>
            <xdr:cNvPr id="1025" name="CheckBox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27</xdr:row>
          <xdr:rowOff>0</xdr:rowOff>
        </xdr:from>
        <xdr:to>
          <xdr:col>1</xdr:col>
          <xdr:colOff>1098550</xdr:colOff>
          <xdr:row>28</xdr:row>
          <xdr:rowOff>69850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lsncsd0004\HHSA\Documents%20and%20Settings\lchavez\Local%20Settings\Temporary%20Internet%20Files\OLK13D\08-09%20Cost%20Reimbursement%20Claim%20Form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lsncsd0004\HHSA\BHS\ADS\FISCAL\Templates%20&amp;%20Forms\11-12%20Forms\Claim%20Forms\FY10-11%20Cost%20Reimbursement%20Form_PREV%200701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HS\ADS\FISCAL\Templates%20&amp;%20Forms\11-12%20Forms\Claim%20Forms\FY10-11%20Cost%20Reimbursement%20Form_PREV%200701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Y2627%20-%20Templates/CalAim%20Residential/FY26-27%20Budget%20-%20Invoice%20CalAIM%20Template%20(SUD%20Residential)%20Bi-Monthly.xlsm" TargetMode="External"/><Relationship Id="rId2" Type="http://schemas.openxmlformats.org/officeDocument/2006/relationships/externalLinkPath" Target="file:///S:\BHS\Admin%20Services\CSU\TEMPLATES\FY2627%20-%20Templates\CalAim%20Residential\FY26-27%20Budget%20-%20Invoice%20CalAIM%20Template%20(SUD%20Residential)%20Bi-Monthly.xlsm" TargetMode="External"/><Relationship Id="rId1" Type="http://schemas.openxmlformats.org/officeDocument/2006/relationships/externalLinkPath" Target="/BHS/Admin%20Services/CSU/TEMPLATES/FY2627%20-%20Templates/CalAim%20Residential/FY26-27%20Budget%20-%20Invoice%20CalAIM%20Template%20(SUD%20Residential)%20Bi-Month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Claim form P-1"/>
      <sheetName val="Monthly Claim form P-2"/>
      <sheetName val="Wage Listing for Monthly Claim 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onthly Claim Form P-1"/>
      <sheetName val="Monthly Claim Form P-2A"/>
      <sheetName val="Monthly Claim Form P-2B"/>
      <sheetName val="Monthly Claim Form P-2C"/>
      <sheetName val="Monthly Claim Form P-2D"/>
      <sheetName val="Wage Listing for Monthly Claim "/>
      <sheetName val="Outpatient"/>
      <sheetName val="FY10-11 Cost Reimbursement Form"/>
      <sheetName val="UnitsSF"/>
      <sheetName val="GTR FF"/>
      <sheetName val="P25 FF"/>
      <sheetName val="AB9 FF"/>
      <sheetName val="IHT FF"/>
      <sheetName val="PTR FF"/>
      <sheetName val="SBCM FF"/>
      <sheetName val="BHC FF"/>
      <sheetName val="AOT FF"/>
      <sheetName val="TRT FF"/>
      <sheetName val="ICM FF"/>
      <sheetName val="Monthly_Claim_Form_P-1"/>
      <sheetName val="Monthly_Claim_Form_P-2A"/>
      <sheetName val="Monthly_Claim_Form_P-2B"/>
      <sheetName val="Monthly_Claim_Form_P-2C"/>
      <sheetName val="Monthly_Claim_Form_P-2D"/>
      <sheetName val="Wage_Listing_for_Monthly_Claim_"/>
      <sheetName val="FY10-11_Cost_Reimbursement_Form"/>
      <sheetName val="GTR_FF"/>
      <sheetName val="P25_FF"/>
      <sheetName val="AB9_FF"/>
      <sheetName val="IHT_FF"/>
      <sheetName val="PTR_FF"/>
      <sheetName val="SBCM_FF"/>
      <sheetName val="BHC_FF"/>
      <sheetName val="AOT_FF"/>
      <sheetName val="TRT_FF"/>
      <sheetName val="ICM_F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onthly Claim Form P-1"/>
      <sheetName val="Monthly Claim Form P-2A"/>
      <sheetName val="Monthly Claim Form P-2B"/>
      <sheetName val="Monthly Claim Form P-2C"/>
      <sheetName val="Monthly Claim Form P-2D"/>
      <sheetName val="Wage Listing for Monthly Claim "/>
      <sheetName val="Outpatient"/>
      <sheetName val="FY10-11 Cost Reimbursement Form"/>
      <sheetName val="UnitsSF"/>
      <sheetName val="GTR FF"/>
      <sheetName val="P25 FF"/>
      <sheetName val="AB9 FF"/>
      <sheetName val="IHT FF"/>
      <sheetName val="PTR FF"/>
      <sheetName val="SBCM FF"/>
      <sheetName val="BHC FF"/>
      <sheetName val="AOT FF"/>
      <sheetName val="TRT FF"/>
      <sheetName val="ICM FF"/>
      <sheetName val="Monthly_Claim_Form_P-1"/>
      <sheetName val="Monthly_Claim_Form_P-2A"/>
      <sheetName val="Monthly_Claim_Form_P-2B"/>
      <sheetName val="Monthly_Claim_Form_P-2C"/>
      <sheetName val="Monthly_Claim_Form_P-2D"/>
      <sheetName val="Wage_Listing_for_Monthly_Claim_"/>
      <sheetName val="FY10-11_Cost_Reimbursement_Form"/>
      <sheetName val="GTR_FF"/>
      <sheetName val="P25_FF"/>
      <sheetName val="AB9_FF"/>
      <sheetName val="IHT_FF"/>
      <sheetName val="PTR_FF"/>
      <sheetName val="SBCM_FF"/>
      <sheetName val="BHC_FF"/>
      <sheetName val="AOT_FF"/>
      <sheetName val="TRT_FF"/>
      <sheetName val="ICM_F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"/>
      <sheetName val="BUDGET"/>
      <sheetName val="INVOICE"/>
      <sheetName val="TUOS Data"/>
      <sheetName val="Sheet1"/>
      <sheetName val="Ancillary (New Contracts)"/>
      <sheetName val="Invoice Cert Language"/>
      <sheetName val="CEF"/>
      <sheetName val="Data Validation"/>
      <sheetName val="Final Recon - Summary"/>
      <sheetName val="Final Recon - Details"/>
      <sheetName val="Final Recon - CEF"/>
    </sheetNames>
    <sheetDataSet>
      <sheetData sheetId="0" refreshError="1"/>
      <sheetData sheetId="1">
        <row r="77">
          <cell r="F77">
            <v>0</v>
          </cell>
        </row>
      </sheetData>
      <sheetData sheetId="2">
        <row r="5">
          <cell r="B5">
            <v>0</v>
          </cell>
        </row>
        <row r="6">
          <cell r="B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60">
          <cell r="E60">
            <v>0</v>
          </cell>
        </row>
      </sheetData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40ACBF-1841-44E1-AFCC-E1011F589771}" name="Units" displayName="Units" ref="A10:I46" totalsRowShown="0" headerRowDxfId="36" dataDxfId="34" headerRowBorderDxfId="35" tableBorderDxfId="33" totalsRowBorderDxfId="32" headerRowCellStyle="Currency" dataCellStyle="Currency">
  <autoFilter ref="A10:I46" xr:uid="{E140ACBF-1841-44E1-AFCC-E1011F589771}"/>
  <tableColumns count="9">
    <tableColumn id="1" xr3:uid="{3E613D1F-64B3-4AA9-B8AE-B619EBEFDC3F}" name="Column1" dataDxfId="31">
      <calculatedColumnFormula>$C$5</calculatedColumnFormula>
    </tableColumn>
    <tableColumn id="2" xr3:uid="{DFC37BFE-692F-4E30-AC6E-74DE433E80F1}" name="Service Modalities" dataDxfId="30"/>
    <tableColumn id="3" xr3:uid="{36A88D0F-80C2-4E83-B11F-C1B25CE817B3}" name="Unit" dataDxfId="29"/>
    <tableColumn id="4" xr3:uid="{6958E0F8-AC28-45BA-9841-77DE8282F3AF}" name="Rate" dataDxfId="28" dataCellStyle="Currency">
      <calculatedColumnFormula>VLOOKUP(J11,'Rate Sheet'!C:D,2,0)</calculatedColumnFormula>
    </tableColumn>
    <tableColumn id="5" xr3:uid="{56F7B081-4A21-4C1A-A038-6CDE68CF94E1}" name="Final Invoice YTD Units" dataDxfId="27" dataCellStyle="Comma"/>
    <tableColumn id="6" xr3:uid="{7DB851A6-BFB6-4EAE-9161-F2EEAD498FCF}" name="Final Invoice YTD Amount" dataDxfId="26" dataCellStyle="Currency"/>
    <tableColumn id="7" xr3:uid="{9A1FE24A-562F-4C62-8857-E9C9B4B1D3F3}" name="Final TUOS Units" dataDxfId="25" dataCellStyle="Comma"/>
    <tableColumn id="8" xr3:uid="{3B7F3002-3217-403F-BF07-17CCCD054D3E}" name="Final Amount" dataDxfId="24" dataCellStyle="Currency"/>
    <tableColumn id="9" xr3:uid="{632DC4C8-B8F3-4DCF-9C29-3DB46D59BA2C}" name="Amount Due to Provider / (Amount Due to County)" dataDxfId="23" dataCellStyle="Currenc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83024E-861B-4226-9952-99FBC175E1E6}" name="UnitsDetails" displayName="UnitsDetails" ref="A8:R44" totalsRowShown="0" headerRowDxfId="22" dataDxfId="20" headerRowBorderDxfId="21" tableBorderDxfId="19" totalsRowBorderDxfId="18" headerRowCellStyle="Currency" dataCellStyle="Currency">
  <autoFilter ref="A8:R44" xr:uid="{5383024E-861B-4226-9952-99FBC175E1E6}"/>
  <tableColumns count="18">
    <tableColumn id="1" xr3:uid="{243E9ADA-7FDC-4DAB-ACAF-88B0BE7C65D7}" name="Column1" dataDxfId="17">
      <calculatedColumnFormula>$C$8</calculatedColumnFormula>
    </tableColumn>
    <tableColumn id="2" xr3:uid="{CD2EAC4A-144B-419A-8FFF-F75D5A38F236}" name="Service Modalities" dataDxfId="16"/>
    <tableColumn id="3" xr3:uid="{3027DC58-AE93-441A-87D5-B2FBFD315466}" name="Unit" dataDxfId="15"/>
    <tableColumn id="4" xr3:uid="{9AEAFF07-1392-48FE-8F6A-E95F6DA0273B}" name="Rate" dataDxfId="14" dataCellStyle="Currency"/>
    <tableColumn id="5" xr3:uid="{629EE2BD-8DFD-44C4-B536-0B5F41F9B55A}" name="Final TUOS Units" dataDxfId="13" dataCellStyle="Comma"/>
    <tableColumn id="6" xr3:uid="{0EA67314-5044-4197-8C81-E890F68AEBF9}" name="Final Amount" dataDxfId="12" dataCellStyle="Currency"/>
    <tableColumn id="7" xr3:uid="{5DB77333-3C74-4A70-B491-F7BCC0D819DC}" name="ODS DMC General Units" dataDxfId="11" dataCellStyle="Comma"/>
    <tableColumn id="8" xr3:uid="{738EFCBB-B400-48DA-9CC2-C71CFEC303D5}" name="ODS DMC General Amount" dataDxfId="10" dataCellStyle="Currency"/>
    <tableColumn id="10" xr3:uid="{3DB7E6B3-B831-4593-B033-044E1874BE7B}" name="ODS General Units" dataDxfId="9" dataCellStyle="Currency"/>
    <tableColumn id="11" xr3:uid="{955FF770-CB5D-4A48-991F-A075DB71AF4A}" name="ODS General Amount" dataDxfId="8" dataCellStyle="Currency"/>
    <tableColumn id="13" xr3:uid="{702635F5-0385-4181-A154-E67AA0DB3E3E}" name="ODS DMC AB109 Units" dataDxfId="7" dataCellStyle="Currency"/>
    <tableColumn id="12" xr3:uid="{BD7BB079-2063-47EB-BB67-1C57627971C0}" name="ODS DMC AB109 Amount" dataDxfId="6" dataCellStyle="Currency"/>
    <tableColumn id="15" xr3:uid="{3A9A3588-F343-479A-B6B6-02C26104B651}" name="ODS AB109 Units" dataDxfId="5" dataCellStyle="Currency"/>
    <tableColumn id="14" xr3:uid="{25D87575-2F2F-41E1-BAE7-F6EA7958D013}" name="ODS AB109 Amount" dataDxfId="4" dataCellStyle="Currency"/>
    <tableColumn id="19" xr3:uid="{3260BC43-78BB-4507-A9DB-5FB0C6FA6FA6}" name="SUD Non-Billable Units" dataDxfId="3" dataCellStyle="Currency"/>
    <tableColumn id="18" xr3:uid="{2231E877-7C5D-4846-A133-AE77BAB19D4E}" name="SUD Non-Billable Amount" dataDxfId="2" dataCellStyle="Currency"/>
    <tableColumn id="17" xr3:uid="{96B5EE6D-9575-4386-87D1-753298CCC22F}" name="Room &amp; Board Units" dataDxfId="1" dataCellStyle="Currency"/>
    <tableColumn id="16" xr3:uid="{7E039D9D-EA85-4984-A501-09B053F0C08E}" name="Room &amp; Board Amount" dataDxfId="0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C1E9-0944-4881-B753-A95F7A69CCD1}">
  <sheetPr>
    <pageSetUpPr fitToPage="1"/>
  </sheetPr>
  <dimension ref="A1:J150"/>
  <sheetViews>
    <sheetView tabSelected="1" topLeftCell="A7" zoomScaleNormal="100" workbookViewId="0">
      <selection activeCell="F20" sqref="F20"/>
    </sheetView>
  </sheetViews>
  <sheetFormatPr defaultColWidth="8.7265625" defaultRowHeight="12.5" x14ac:dyDescent="0.25"/>
  <cols>
    <col min="1" max="1" width="3.81640625" style="3" customWidth="1"/>
    <col min="2" max="2" width="55.26953125" style="3" customWidth="1"/>
    <col min="3" max="3" width="16.54296875" style="3" customWidth="1"/>
    <col min="4" max="4" width="12.1796875" style="10" customWidth="1"/>
    <col min="5" max="5" width="15.1796875" style="13" customWidth="1"/>
    <col min="6" max="6" width="15.1796875" style="7" customWidth="1"/>
    <col min="7" max="7" width="20.81640625" style="13" customWidth="1"/>
    <col min="8" max="8" width="15.1796875" style="7" customWidth="1"/>
    <col min="9" max="9" width="18.26953125" style="7" customWidth="1"/>
    <col min="10" max="10" width="0" style="87" hidden="1" customWidth="1"/>
    <col min="11" max="16384" width="8.7265625" style="3"/>
  </cols>
  <sheetData>
    <row r="1" spans="1:10" s="1" customFormat="1" ht="14" x14ac:dyDescent="0.3">
      <c r="A1" s="1" t="s">
        <v>0</v>
      </c>
      <c r="D1" s="9"/>
      <c r="E1" s="12"/>
      <c r="F1" s="6"/>
      <c r="G1" s="12"/>
      <c r="H1" s="6"/>
      <c r="I1" s="6"/>
      <c r="J1" s="86"/>
    </row>
    <row r="2" spans="1:10" ht="13" x14ac:dyDescent="0.3">
      <c r="A2" s="2" t="s">
        <v>165</v>
      </c>
    </row>
    <row r="4" spans="1:10" s="4" customFormat="1" ht="11.5" x14ac:dyDescent="0.25">
      <c r="B4" s="5" t="s">
        <v>1</v>
      </c>
      <c r="C4" s="62"/>
      <c r="D4" s="55"/>
      <c r="E4" s="56"/>
      <c r="F4" s="16"/>
      <c r="G4" s="5" t="s">
        <v>12</v>
      </c>
      <c r="H4" s="60"/>
      <c r="I4" s="61"/>
      <c r="J4" s="88"/>
    </row>
    <row r="5" spans="1:10" s="4" customFormat="1" ht="11.5" x14ac:dyDescent="0.25">
      <c r="B5" s="5" t="s">
        <v>2</v>
      </c>
      <c r="C5" s="63"/>
      <c r="D5" s="57"/>
      <c r="E5" s="58"/>
      <c r="F5" s="16"/>
      <c r="G5" s="5" t="s">
        <v>15</v>
      </c>
      <c r="H5" s="64"/>
      <c r="I5" s="46"/>
      <c r="J5" s="88"/>
    </row>
    <row r="6" spans="1:10" s="4" customFormat="1" ht="11.5" x14ac:dyDescent="0.25">
      <c r="B6" s="5" t="s">
        <v>3</v>
      </c>
      <c r="C6" s="63"/>
      <c r="D6" s="57"/>
      <c r="E6" s="58"/>
      <c r="F6" s="16"/>
      <c r="G6" s="5" t="str">
        <f>IF(I46&gt;0,"Amount Due to Provider","Amount Due to County")</f>
        <v>Amount Due to County</v>
      </c>
      <c r="H6" s="15">
        <f>+I46</f>
        <v>0</v>
      </c>
      <c r="I6" s="15"/>
      <c r="J6" s="88"/>
    </row>
    <row r="7" spans="1:10" s="4" customFormat="1" ht="11.5" x14ac:dyDescent="0.25">
      <c r="B7" s="5" t="s">
        <v>76</v>
      </c>
      <c r="C7" s="111" t="s">
        <v>113</v>
      </c>
      <c r="D7" s="111"/>
      <c r="E7" s="111"/>
      <c r="F7" s="16"/>
      <c r="G7" s="5" t="s">
        <v>65</v>
      </c>
      <c r="H7" s="46"/>
      <c r="I7" s="46"/>
      <c r="J7" s="88"/>
    </row>
    <row r="8" spans="1:10" s="4" customFormat="1" ht="11.5" x14ac:dyDescent="0.25">
      <c r="B8" s="5" t="s">
        <v>130</v>
      </c>
      <c r="C8" s="111" t="s">
        <v>110</v>
      </c>
      <c r="D8" s="111"/>
      <c r="E8" s="111"/>
      <c r="F8" s="16"/>
      <c r="G8" s="5"/>
      <c r="H8" s="73"/>
      <c r="I8" s="73"/>
      <c r="J8" s="88"/>
    </row>
    <row r="9" spans="1:10" s="4" customFormat="1" ht="11.5" x14ac:dyDescent="0.25">
      <c r="D9" s="11"/>
      <c r="E9" s="14"/>
      <c r="F9" s="8"/>
      <c r="G9" s="14"/>
      <c r="H9" s="8"/>
      <c r="I9" s="8"/>
      <c r="J9" s="88"/>
    </row>
    <row r="10" spans="1:10" s="4" customFormat="1" ht="35.5" customHeight="1" x14ac:dyDescent="0.25">
      <c r="A10" s="17" t="s">
        <v>14</v>
      </c>
      <c r="B10" s="18" t="s">
        <v>4</v>
      </c>
      <c r="C10" s="18" t="s">
        <v>11</v>
      </c>
      <c r="D10" s="19" t="s">
        <v>5</v>
      </c>
      <c r="E10" s="20" t="s">
        <v>6</v>
      </c>
      <c r="F10" s="21" t="s">
        <v>7</v>
      </c>
      <c r="G10" s="20" t="s">
        <v>8</v>
      </c>
      <c r="H10" s="21" t="s">
        <v>9</v>
      </c>
      <c r="I10" s="22" t="s">
        <v>16</v>
      </c>
      <c r="J10" s="89"/>
    </row>
    <row r="11" spans="1:10" s="4" customFormat="1" ht="28" x14ac:dyDescent="0.25">
      <c r="A11" s="23">
        <f>$C$5</f>
        <v>0</v>
      </c>
      <c r="B11" s="36" t="s">
        <v>31</v>
      </c>
      <c r="C11" s="25" t="s">
        <v>73</v>
      </c>
      <c r="D11" s="146">
        <f>VLOOKUP(J11,'Rate Sheet'!C:D,2,0)</f>
        <v>5.33</v>
      </c>
      <c r="E11" s="59"/>
      <c r="F11" s="27">
        <f>+D11*E11</f>
        <v>0</v>
      </c>
      <c r="G11" s="147">
        <f>'Final Recon - Details'!E9</f>
        <v>0</v>
      </c>
      <c r="H11" s="27">
        <f>+D11*G11</f>
        <v>0</v>
      </c>
      <c r="I11" s="28">
        <f>+Units[[#This Row],[Final Amount]]-Units[[#This Row],[Final Invoice YTD Amount]]</f>
        <v>0</v>
      </c>
      <c r="J11" s="90" t="str">
        <f>$C$7&amp;" "&amp;Units[[#This Row],[Service Modalities]]</f>
        <v>Perinatal-Large-County Owned-Rural Add-On Outpatient Type Svcs - Individual
(Includes: Peer Services, Care Coordination, Recovery Services, Clinical Consultation, LOC Brief Screening, etc)</v>
      </c>
    </row>
    <row r="12" spans="1:10" s="4" customFormat="1" ht="20" x14ac:dyDescent="0.25">
      <c r="A12" s="23">
        <f t="shared" ref="A12:A46" si="0">$C$5</f>
        <v>0</v>
      </c>
      <c r="B12" s="36" t="s">
        <v>32</v>
      </c>
      <c r="C12" s="25" t="s">
        <v>73</v>
      </c>
      <c r="D12" s="146">
        <f>VLOOKUP(J12,'Rate Sheet'!C:D,2,0)</f>
        <v>1.19</v>
      </c>
      <c r="E12" s="59"/>
      <c r="F12" s="27">
        <f t="shared" ref="F12:F45" si="1">+D12*E12</f>
        <v>0</v>
      </c>
      <c r="G12" s="147">
        <f>'Final Recon - Details'!E10</f>
        <v>0</v>
      </c>
      <c r="H12" s="27">
        <f t="shared" ref="H12" si="2">+D12*G12</f>
        <v>0</v>
      </c>
      <c r="I12" s="28">
        <f>+Units[[#This Row],[Final Amount]]-Units[[#This Row],[Final Invoice YTD Amount]]</f>
        <v>0</v>
      </c>
      <c r="J12" s="90" t="str">
        <f>$C$7&amp;" "&amp;Units[[#This Row],[Service Modalities]]</f>
        <v>Perinatal-Large-County Owned-Rural Add-On Outpatient Type Svcs - Group
(Includes: Peer Services, Recovery Services, etc)</v>
      </c>
    </row>
    <row r="13" spans="1:10" s="4" customFormat="1" ht="11.5" x14ac:dyDescent="0.25">
      <c r="A13" s="23">
        <f t="shared" si="0"/>
        <v>0</v>
      </c>
      <c r="B13" s="24" t="s">
        <v>17</v>
      </c>
      <c r="C13" s="25" t="s">
        <v>73</v>
      </c>
      <c r="D13" s="146">
        <f>VLOOKUP(J13,'Rate Sheet'!C:D,2,0)</f>
        <v>10.85</v>
      </c>
      <c r="E13" s="59"/>
      <c r="F13" s="27">
        <f t="shared" si="1"/>
        <v>0</v>
      </c>
      <c r="G13" s="147">
        <f>'Final Recon - Details'!E11</f>
        <v>0</v>
      </c>
      <c r="H13" s="27">
        <f t="shared" ref="H13:H45" si="3">+D13*G13</f>
        <v>0</v>
      </c>
      <c r="I13" s="28">
        <f>+Units[[#This Row],[Final Amount]]-Units[[#This Row],[Final Invoice YTD Amount]]</f>
        <v>0</v>
      </c>
      <c r="J13" s="90" t="str">
        <f>$C$7&amp;" "&amp;Units[[#This Row],[Service Modalities]]</f>
        <v>Perinatal-Large-County Owned-Rural MAT Add-On Services: Physicians Assistant - Individual</v>
      </c>
    </row>
    <row r="14" spans="1:10" s="4" customFormat="1" ht="11.5" x14ac:dyDescent="0.25">
      <c r="A14" s="23">
        <f t="shared" si="0"/>
        <v>0</v>
      </c>
      <c r="B14" s="24" t="s">
        <v>18</v>
      </c>
      <c r="C14" s="25" t="s">
        <v>73</v>
      </c>
      <c r="D14" s="146">
        <f>VLOOKUP(J14,'Rate Sheet'!C:D,2,0)</f>
        <v>2.41</v>
      </c>
      <c r="E14" s="59"/>
      <c r="F14" s="27">
        <f t="shared" si="1"/>
        <v>0</v>
      </c>
      <c r="G14" s="147">
        <f>'Final Recon - Details'!E12</f>
        <v>0</v>
      </c>
      <c r="H14" s="27">
        <f t="shared" si="3"/>
        <v>0</v>
      </c>
      <c r="I14" s="28">
        <f>+Units[[#This Row],[Final Amount]]-Units[[#This Row],[Final Invoice YTD Amount]]</f>
        <v>0</v>
      </c>
      <c r="J14" s="90" t="str">
        <f>$C$7&amp;" "&amp;Units[[#This Row],[Service Modalities]]</f>
        <v>Perinatal-Large-County Owned-Rural MAT Add-On Services:  Physicians Assistant - Group</v>
      </c>
    </row>
    <row r="15" spans="1:10" s="4" customFormat="1" ht="11.5" x14ac:dyDescent="0.25">
      <c r="A15" s="23">
        <f t="shared" si="0"/>
        <v>0</v>
      </c>
      <c r="B15" s="24" t="s">
        <v>19</v>
      </c>
      <c r="C15" s="25" t="s">
        <v>73</v>
      </c>
      <c r="D15" s="146">
        <f>VLOOKUP(J15,'Rate Sheet'!C:D,2,0)</f>
        <v>12.03</v>
      </c>
      <c r="E15" s="59"/>
      <c r="F15" s="27">
        <f t="shared" si="1"/>
        <v>0</v>
      </c>
      <c r="G15" s="147">
        <f>'Final Recon - Details'!E13</f>
        <v>0</v>
      </c>
      <c r="H15" s="27">
        <f t="shared" si="3"/>
        <v>0</v>
      </c>
      <c r="I15" s="28">
        <f>+Units[[#This Row],[Final Amount]]-Units[[#This Row],[Final Invoice YTD Amount]]</f>
        <v>0</v>
      </c>
      <c r="J15" s="90" t="str">
        <f>$C$7&amp;" "&amp;Units[[#This Row],[Service Modalities]]</f>
        <v>Perinatal-Large-County Owned-Rural MAT Add-On Services:  Nurse Practitioner - Individual</v>
      </c>
    </row>
    <row r="16" spans="1:10" s="4" customFormat="1" ht="11.5" x14ac:dyDescent="0.25">
      <c r="A16" s="23">
        <f t="shared" si="0"/>
        <v>0</v>
      </c>
      <c r="B16" s="24" t="s">
        <v>20</v>
      </c>
      <c r="C16" s="25" t="s">
        <v>73</v>
      </c>
      <c r="D16" s="146">
        <f>VLOOKUP(J16,'Rate Sheet'!C:D,2,0)</f>
        <v>2.67</v>
      </c>
      <c r="E16" s="59"/>
      <c r="F16" s="27">
        <f t="shared" si="1"/>
        <v>0</v>
      </c>
      <c r="G16" s="147">
        <f>'Final Recon - Details'!E14</f>
        <v>0</v>
      </c>
      <c r="H16" s="27">
        <f t="shared" si="3"/>
        <v>0</v>
      </c>
      <c r="I16" s="28">
        <f>+Units[[#This Row],[Final Amount]]-Units[[#This Row],[Final Invoice YTD Amount]]</f>
        <v>0</v>
      </c>
      <c r="J16" s="90" t="str">
        <f>$C$7&amp;" "&amp;Units[[#This Row],[Service Modalities]]</f>
        <v>Perinatal-Large-County Owned-Rural MAT Add-On Services:  Nurse Practitioner - Group</v>
      </c>
    </row>
    <row r="17" spans="1:10" s="4" customFormat="1" ht="11.5" x14ac:dyDescent="0.25">
      <c r="A17" s="23">
        <f t="shared" si="0"/>
        <v>0</v>
      </c>
      <c r="B17" s="24" t="s">
        <v>21</v>
      </c>
      <c r="C17" s="25" t="s">
        <v>73</v>
      </c>
      <c r="D17" s="146">
        <f>VLOOKUP(J17,'Rate Sheet'!C:D,2,0)</f>
        <v>9.82</v>
      </c>
      <c r="E17" s="59"/>
      <c r="F17" s="27">
        <f t="shared" si="1"/>
        <v>0</v>
      </c>
      <c r="G17" s="147">
        <f>'Final Recon - Details'!E15</f>
        <v>0</v>
      </c>
      <c r="H17" s="27">
        <f t="shared" si="3"/>
        <v>0</v>
      </c>
      <c r="I17" s="28">
        <f>+Units[[#This Row],[Final Amount]]-Units[[#This Row],[Final Invoice YTD Amount]]</f>
        <v>0</v>
      </c>
      <c r="J17" s="90" t="str">
        <f>$C$7&amp;" "&amp;Units[[#This Row],[Service Modalities]]</f>
        <v>Perinatal-Large-County Owned-Rural MAT Add-On Services:  Registered Nurse - Individual</v>
      </c>
    </row>
    <row r="18" spans="1:10" s="4" customFormat="1" ht="11.5" x14ac:dyDescent="0.25">
      <c r="A18" s="23">
        <f t="shared" si="0"/>
        <v>0</v>
      </c>
      <c r="B18" s="24" t="s">
        <v>22</v>
      </c>
      <c r="C18" s="25" t="s">
        <v>73</v>
      </c>
      <c r="D18" s="146">
        <f>VLOOKUP(J18,'Rate Sheet'!C:D,2,0)</f>
        <v>2.1800000000000002</v>
      </c>
      <c r="E18" s="59"/>
      <c r="F18" s="27">
        <f t="shared" si="1"/>
        <v>0</v>
      </c>
      <c r="G18" s="147">
        <f>'Final Recon - Details'!E16</f>
        <v>0</v>
      </c>
      <c r="H18" s="27">
        <f t="shared" si="3"/>
        <v>0</v>
      </c>
      <c r="I18" s="28">
        <f>+Units[[#This Row],[Final Amount]]-Units[[#This Row],[Final Invoice YTD Amount]]</f>
        <v>0</v>
      </c>
      <c r="J18" s="90" t="str">
        <f>$C$7&amp;" "&amp;Units[[#This Row],[Service Modalities]]</f>
        <v>Perinatal-Large-County Owned-Rural MAT Add-On Services:  Registered Nurse - Group</v>
      </c>
    </row>
    <row r="19" spans="1:10" s="4" customFormat="1" ht="11.5" x14ac:dyDescent="0.25">
      <c r="A19" s="23">
        <f t="shared" si="0"/>
        <v>0</v>
      </c>
      <c r="B19" s="24" t="s">
        <v>23</v>
      </c>
      <c r="C19" s="25" t="s">
        <v>73</v>
      </c>
      <c r="D19" s="146">
        <f>VLOOKUP(J19,'Rate Sheet'!C:D,2,0)</f>
        <v>11.58</v>
      </c>
      <c r="E19" s="59"/>
      <c r="F19" s="27">
        <f t="shared" si="1"/>
        <v>0</v>
      </c>
      <c r="G19" s="147">
        <f>'Final Recon - Details'!E17</f>
        <v>0</v>
      </c>
      <c r="H19" s="27">
        <f t="shared" si="3"/>
        <v>0</v>
      </c>
      <c r="I19" s="28">
        <f>+Units[[#This Row],[Final Amount]]-Units[[#This Row],[Final Invoice YTD Amount]]</f>
        <v>0</v>
      </c>
      <c r="J19" s="90" t="str">
        <f>$C$7&amp;" "&amp;Units[[#This Row],[Service Modalities]]</f>
        <v>Perinatal-Large-County Owned-Rural MAT Add-On Services:  Pharmacist - Individual</v>
      </c>
    </row>
    <row r="20" spans="1:10" s="4" customFormat="1" ht="11.5" x14ac:dyDescent="0.25">
      <c r="A20" s="23">
        <f t="shared" si="0"/>
        <v>0</v>
      </c>
      <c r="B20" s="24" t="s">
        <v>24</v>
      </c>
      <c r="C20" s="25" t="s">
        <v>73</v>
      </c>
      <c r="D20" s="146">
        <f>VLOOKUP(J20,'Rate Sheet'!C:D,2,0)</f>
        <v>2.57</v>
      </c>
      <c r="E20" s="59"/>
      <c r="F20" s="27">
        <f t="shared" si="1"/>
        <v>0</v>
      </c>
      <c r="G20" s="147">
        <f>'Final Recon - Details'!E18</f>
        <v>0</v>
      </c>
      <c r="H20" s="27">
        <f t="shared" si="3"/>
        <v>0</v>
      </c>
      <c r="I20" s="28">
        <f>+Units[[#This Row],[Final Amount]]-Units[[#This Row],[Final Invoice YTD Amount]]</f>
        <v>0</v>
      </c>
      <c r="J20" s="90" t="str">
        <f>$C$7&amp;" "&amp;Units[[#This Row],[Service Modalities]]</f>
        <v>Perinatal-Large-County Owned-Rural MAT Add-On Services:  Pharmacist - Group</v>
      </c>
    </row>
    <row r="21" spans="1:10" s="4" customFormat="1" ht="11.5" x14ac:dyDescent="0.25">
      <c r="A21" s="23">
        <f t="shared" si="0"/>
        <v>0</v>
      </c>
      <c r="B21" s="24" t="s">
        <v>25</v>
      </c>
      <c r="C21" s="25" t="s">
        <v>73</v>
      </c>
      <c r="D21" s="146">
        <f>VLOOKUP(J21,'Rate Sheet'!C:D,2,0)</f>
        <v>24.19</v>
      </c>
      <c r="E21" s="59"/>
      <c r="F21" s="27">
        <f t="shared" si="1"/>
        <v>0</v>
      </c>
      <c r="G21" s="147">
        <f>'Final Recon - Details'!E19</f>
        <v>0</v>
      </c>
      <c r="H21" s="27">
        <f t="shared" si="3"/>
        <v>0</v>
      </c>
      <c r="I21" s="28">
        <f>+Units[[#This Row],[Final Amount]]-Units[[#This Row],[Final Invoice YTD Amount]]</f>
        <v>0</v>
      </c>
      <c r="J21" s="90" t="str">
        <f>$C$7&amp;" "&amp;Units[[#This Row],[Service Modalities]]</f>
        <v>Perinatal-Large-County Owned-Rural MAT Add-On Services:  MD - Individual</v>
      </c>
    </row>
    <row r="22" spans="1:10" s="4" customFormat="1" ht="11.5" x14ac:dyDescent="0.25">
      <c r="A22" s="23">
        <f t="shared" si="0"/>
        <v>0</v>
      </c>
      <c r="B22" s="24" t="s">
        <v>26</v>
      </c>
      <c r="C22" s="25" t="s">
        <v>73</v>
      </c>
      <c r="D22" s="146">
        <f>VLOOKUP(J22,'Rate Sheet'!C:D,2,0)</f>
        <v>5.38</v>
      </c>
      <c r="E22" s="59"/>
      <c r="F22" s="27">
        <f t="shared" si="1"/>
        <v>0</v>
      </c>
      <c r="G22" s="147">
        <f>'Final Recon - Details'!E20</f>
        <v>0</v>
      </c>
      <c r="H22" s="27">
        <f t="shared" si="3"/>
        <v>0</v>
      </c>
      <c r="I22" s="28">
        <f>+Units[[#This Row],[Final Amount]]-Units[[#This Row],[Final Invoice YTD Amount]]</f>
        <v>0</v>
      </c>
      <c r="J22" s="90" t="str">
        <f>$C$7&amp;" "&amp;Units[[#This Row],[Service Modalities]]</f>
        <v>Perinatal-Large-County Owned-Rural MAT Add-On Services:  MD - Group</v>
      </c>
    </row>
    <row r="23" spans="1:10" s="4" customFormat="1" ht="11.5" x14ac:dyDescent="0.25">
      <c r="A23" s="23">
        <f t="shared" si="0"/>
        <v>0</v>
      </c>
      <c r="B23" s="24" t="s">
        <v>27</v>
      </c>
      <c r="C23" s="25" t="s">
        <v>74</v>
      </c>
      <c r="D23" s="146">
        <f>VLOOKUP(J23,'Rate Sheet'!C:D,2,0)</f>
        <v>227.52</v>
      </c>
      <c r="E23" s="59"/>
      <c r="F23" s="27">
        <f t="shared" si="1"/>
        <v>0</v>
      </c>
      <c r="G23" s="147">
        <f>'Final Recon - Details'!E21</f>
        <v>0</v>
      </c>
      <c r="H23" s="27">
        <f t="shared" si="3"/>
        <v>0</v>
      </c>
      <c r="I23" s="28">
        <f>+Units[[#This Row],[Final Amount]]-Units[[#This Row],[Final Invoice YTD Amount]]</f>
        <v>0</v>
      </c>
      <c r="J23" s="90" t="str">
        <f>$C$7&amp;" "&amp;Units[[#This Row],[Service Modalities]]</f>
        <v>Perinatal-Large-County Owned-Rural Residential 3.1</v>
      </c>
    </row>
    <row r="24" spans="1:10" s="4" customFormat="1" ht="11.5" x14ac:dyDescent="0.25">
      <c r="A24" s="23">
        <f t="shared" si="0"/>
        <v>0</v>
      </c>
      <c r="B24" s="24" t="s">
        <v>28</v>
      </c>
      <c r="C24" s="25" t="s">
        <v>74</v>
      </c>
      <c r="D24" s="146">
        <f>VLOOKUP(J24,'Rate Sheet'!C:D,2,0)</f>
        <v>295.77999999999997</v>
      </c>
      <c r="E24" s="59"/>
      <c r="F24" s="27">
        <f t="shared" si="1"/>
        <v>0</v>
      </c>
      <c r="G24" s="147">
        <f>'Final Recon - Details'!E22</f>
        <v>0</v>
      </c>
      <c r="H24" s="27">
        <f t="shared" si="3"/>
        <v>0</v>
      </c>
      <c r="I24" s="28">
        <f>+Units[[#This Row],[Final Amount]]-Units[[#This Row],[Final Invoice YTD Amount]]</f>
        <v>0</v>
      </c>
      <c r="J24" s="90" t="str">
        <f>$C$7&amp;" "&amp;Units[[#This Row],[Service Modalities]]</f>
        <v>Perinatal-Large-County Owned-Rural Residential 3.3</v>
      </c>
    </row>
    <row r="25" spans="1:10" s="4" customFormat="1" ht="11.5" x14ac:dyDescent="0.25">
      <c r="A25" s="23">
        <f t="shared" si="0"/>
        <v>0</v>
      </c>
      <c r="B25" s="24" t="s">
        <v>29</v>
      </c>
      <c r="C25" s="25" t="s">
        <v>74</v>
      </c>
      <c r="D25" s="146">
        <f>VLOOKUP(J25,'Rate Sheet'!C:D,2,0)</f>
        <v>269.08999999999997</v>
      </c>
      <c r="E25" s="59"/>
      <c r="F25" s="27">
        <f t="shared" si="1"/>
        <v>0</v>
      </c>
      <c r="G25" s="147">
        <f>'Final Recon - Details'!E23</f>
        <v>0</v>
      </c>
      <c r="H25" s="27">
        <f t="shared" si="3"/>
        <v>0</v>
      </c>
      <c r="I25" s="28">
        <f>+Units[[#This Row],[Final Amount]]-Units[[#This Row],[Final Invoice YTD Amount]]</f>
        <v>0</v>
      </c>
      <c r="J25" s="90" t="str">
        <f>$C$7&amp;" "&amp;Units[[#This Row],[Service Modalities]]</f>
        <v>Perinatal-Large-County Owned-Rural Residential 3.5</v>
      </c>
    </row>
    <row r="26" spans="1:10" s="4" customFormat="1" ht="11.5" x14ac:dyDescent="0.25">
      <c r="A26" s="23">
        <f t="shared" si="0"/>
        <v>0</v>
      </c>
      <c r="B26" s="24" t="s">
        <v>30</v>
      </c>
      <c r="C26" s="25" t="s">
        <v>74</v>
      </c>
      <c r="D26" s="146">
        <f>VLOOKUP(J26,'Rate Sheet'!C:D,2,0)</f>
        <v>298.99</v>
      </c>
      <c r="E26" s="59"/>
      <c r="F26" s="27">
        <f t="shared" si="1"/>
        <v>0</v>
      </c>
      <c r="G26" s="147">
        <f>'Final Recon - Details'!E24</f>
        <v>0</v>
      </c>
      <c r="H26" s="27">
        <f t="shared" si="3"/>
        <v>0</v>
      </c>
      <c r="I26" s="28">
        <f>+Units[[#This Row],[Final Amount]]-Units[[#This Row],[Final Invoice YTD Amount]]</f>
        <v>0</v>
      </c>
      <c r="J26" s="90" t="str">
        <f>$C$7&amp;" "&amp;Units[[#This Row],[Service Modalities]]</f>
        <v>Perinatal-Large-County Owned-Rural Withdrawal Management 3.2</v>
      </c>
    </row>
    <row r="27" spans="1:10" s="4" customFormat="1" ht="11.5" x14ac:dyDescent="0.25">
      <c r="A27" s="23">
        <f t="shared" si="0"/>
        <v>0</v>
      </c>
      <c r="B27" s="24" t="s">
        <v>10</v>
      </c>
      <c r="C27" s="25" t="s">
        <v>74</v>
      </c>
      <c r="D27" s="146">
        <f>VLOOKUP(J27,'Rate Sheet'!C:D,2,0)</f>
        <v>75</v>
      </c>
      <c r="E27" s="59"/>
      <c r="F27" s="27">
        <f t="shared" si="1"/>
        <v>0</v>
      </c>
      <c r="G27" s="147">
        <f>'Final Recon - Details'!E25</f>
        <v>0</v>
      </c>
      <c r="H27" s="27">
        <f t="shared" si="3"/>
        <v>0</v>
      </c>
      <c r="I27" s="28">
        <f>+Units[[#This Row],[Final Amount]]-Units[[#This Row],[Final Invoice YTD Amount]]</f>
        <v>0</v>
      </c>
      <c r="J27" s="90" t="str">
        <f>$C$7&amp;" "&amp;Units[[#This Row],[Service Modalities]]</f>
        <v>Perinatal-Large-County Owned-Rural Room &amp; Board</v>
      </c>
    </row>
    <row r="28" spans="1:10" s="4" customFormat="1" ht="11.5" x14ac:dyDescent="0.25">
      <c r="A28" s="79"/>
      <c r="B28" s="80" t="s">
        <v>131</v>
      </c>
      <c r="C28" s="81"/>
      <c r="D28" s="82"/>
      <c r="E28" s="83"/>
      <c r="F28" s="84"/>
      <c r="G28" s="83"/>
      <c r="H28" s="84"/>
      <c r="I28" s="85"/>
      <c r="J28" s="90"/>
    </row>
    <row r="29" spans="1:10" s="4" customFormat="1" ht="28" x14ac:dyDescent="0.25">
      <c r="A29" s="23">
        <f t="shared" si="0"/>
        <v>0</v>
      </c>
      <c r="B29" s="36" t="s">
        <v>31</v>
      </c>
      <c r="C29" s="25" t="s">
        <v>73</v>
      </c>
      <c r="D29" s="146">
        <f>VLOOKUP(J29,'Rate Sheet'!C:D,2,0)</f>
        <v>7.99</v>
      </c>
      <c r="E29" s="59"/>
      <c r="F29" s="27">
        <f t="shared" si="1"/>
        <v>0</v>
      </c>
      <c r="G29" s="147">
        <f>'Final Recon - Details'!E27</f>
        <v>0</v>
      </c>
      <c r="H29" s="27">
        <f t="shared" si="3"/>
        <v>0</v>
      </c>
      <c r="I29" s="28">
        <f>+Units[[#This Row],[Final Amount]]-Units[[#This Row],[Final Invoice YTD Amount]]</f>
        <v>0</v>
      </c>
      <c r="J29" s="90" t="str">
        <f>$C$8&amp;" "&amp;Units[[#This Row],[Service Modalities]]</f>
        <v>Perinatal-Large-290 Clients Add-On Outpatient Type Svcs - Individual
(Includes: Peer Services, Care Coordination, Recovery Services, Clinical Consultation, LOC Brief Screening, etc)</v>
      </c>
    </row>
    <row r="30" spans="1:10" s="4" customFormat="1" ht="20" x14ac:dyDescent="0.25">
      <c r="A30" s="23">
        <f t="shared" si="0"/>
        <v>0</v>
      </c>
      <c r="B30" s="36" t="s">
        <v>32</v>
      </c>
      <c r="C30" s="25" t="s">
        <v>73</v>
      </c>
      <c r="D30" s="146">
        <f>VLOOKUP(J30,'Rate Sheet'!C:D,2,0)</f>
        <v>1.78</v>
      </c>
      <c r="E30" s="59"/>
      <c r="F30" s="27">
        <f t="shared" si="1"/>
        <v>0</v>
      </c>
      <c r="G30" s="147">
        <f>'Final Recon - Details'!E28</f>
        <v>0</v>
      </c>
      <c r="H30" s="27">
        <f t="shared" si="3"/>
        <v>0</v>
      </c>
      <c r="I30" s="28">
        <f>+Units[[#This Row],[Final Amount]]-Units[[#This Row],[Final Invoice YTD Amount]]</f>
        <v>0</v>
      </c>
      <c r="J30" s="90" t="str">
        <f>$C$8&amp;" "&amp;Units[[#This Row],[Service Modalities]]</f>
        <v>Perinatal-Large-290 Clients Add-On Outpatient Type Svcs - Group
(Includes: Peer Services, Recovery Services, etc)</v>
      </c>
    </row>
    <row r="31" spans="1:10" s="4" customFormat="1" ht="11.5" x14ac:dyDescent="0.25">
      <c r="A31" s="23">
        <f t="shared" si="0"/>
        <v>0</v>
      </c>
      <c r="B31" s="24" t="s">
        <v>17</v>
      </c>
      <c r="C31" s="25" t="s">
        <v>73</v>
      </c>
      <c r="D31" s="146">
        <f>VLOOKUP(J31,'Rate Sheet'!C:D,2,0)</f>
        <v>16.27</v>
      </c>
      <c r="E31" s="59"/>
      <c r="F31" s="27">
        <f t="shared" si="1"/>
        <v>0</v>
      </c>
      <c r="G31" s="147">
        <f>'Final Recon - Details'!E29</f>
        <v>0</v>
      </c>
      <c r="H31" s="27">
        <f t="shared" si="3"/>
        <v>0</v>
      </c>
      <c r="I31" s="28">
        <f>+Units[[#This Row],[Final Amount]]-Units[[#This Row],[Final Invoice YTD Amount]]</f>
        <v>0</v>
      </c>
      <c r="J31" s="90" t="str">
        <f>$C$8&amp;" "&amp;Units[[#This Row],[Service Modalities]]</f>
        <v>Perinatal-Large-290 Clients MAT Add-On Services: Physicians Assistant - Individual</v>
      </c>
    </row>
    <row r="32" spans="1:10" s="4" customFormat="1" ht="11.5" x14ac:dyDescent="0.25">
      <c r="A32" s="23">
        <f t="shared" si="0"/>
        <v>0</v>
      </c>
      <c r="B32" s="24" t="s">
        <v>18</v>
      </c>
      <c r="C32" s="25" t="s">
        <v>73</v>
      </c>
      <c r="D32" s="146">
        <f>VLOOKUP(J32,'Rate Sheet'!C:D,2,0)</f>
        <v>3.62</v>
      </c>
      <c r="E32" s="59"/>
      <c r="F32" s="27">
        <f t="shared" si="1"/>
        <v>0</v>
      </c>
      <c r="G32" s="147">
        <f>'Final Recon - Details'!E30</f>
        <v>0</v>
      </c>
      <c r="H32" s="27">
        <f t="shared" si="3"/>
        <v>0</v>
      </c>
      <c r="I32" s="28">
        <f>+Units[[#This Row],[Final Amount]]-Units[[#This Row],[Final Invoice YTD Amount]]</f>
        <v>0</v>
      </c>
      <c r="J32" s="90" t="str">
        <f>$C$8&amp;" "&amp;Units[[#This Row],[Service Modalities]]</f>
        <v>Perinatal-Large-290 Clients MAT Add-On Services:  Physicians Assistant - Group</v>
      </c>
    </row>
    <row r="33" spans="1:10" s="4" customFormat="1" ht="11.5" x14ac:dyDescent="0.25">
      <c r="A33" s="23">
        <f t="shared" si="0"/>
        <v>0</v>
      </c>
      <c r="B33" s="24" t="s">
        <v>19</v>
      </c>
      <c r="C33" s="25" t="s">
        <v>73</v>
      </c>
      <c r="D33" s="146">
        <f>VLOOKUP(J33,'Rate Sheet'!C:D,2,0)</f>
        <v>18.04</v>
      </c>
      <c r="E33" s="59"/>
      <c r="F33" s="27">
        <f t="shared" si="1"/>
        <v>0</v>
      </c>
      <c r="G33" s="147">
        <f>'Final Recon - Details'!E31</f>
        <v>0</v>
      </c>
      <c r="H33" s="27">
        <f t="shared" si="3"/>
        <v>0</v>
      </c>
      <c r="I33" s="28">
        <f>+Units[[#This Row],[Final Amount]]-Units[[#This Row],[Final Invoice YTD Amount]]</f>
        <v>0</v>
      </c>
      <c r="J33" s="90" t="str">
        <f>$C$8&amp;" "&amp;Units[[#This Row],[Service Modalities]]</f>
        <v>Perinatal-Large-290 Clients MAT Add-On Services:  Nurse Practitioner - Individual</v>
      </c>
    </row>
    <row r="34" spans="1:10" s="4" customFormat="1" ht="11.5" x14ac:dyDescent="0.25">
      <c r="A34" s="23">
        <f t="shared" si="0"/>
        <v>0</v>
      </c>
      <c r="B34" s="24" t="s">
        <v>20</v>
      </c>
      <c r="C34" s="25" t="s">
        <v>73</v>
      </c>
      <c r="D34" s="146">
        <f>VLOOKUP(J34,'Rate Sheet'!C:D,2,0)</f>
        <v>4.01</v>
      </c>
      <c r="E34" s="59"/>
      <c r="F34" s="27">
        <f t="shared" si="1"/>
        <v>0</v>
      </c>
      <c r="G34" s="147">
        <f>'Final Recon - Details'!E32</f>
        <v>0</v>
      </c>
      <c r="H34" s="27">
        <f t="shared" si="3"/>
        <v>0</v>
      </c>
      <c r="I34" s="28">
        <f>+Units[[#This Row],[Final Amount]]-Units[[#This Row],[Final Invoice YTD Amount]]</f>
        <v>0</v>
      </c>
      <c r="J34" s="90" t="str">
        <f>$C$8&amp;" "&amp;Units[[#This Row],[Service Modalities]]</f>
        <v>Perinatal-Large-290 Clients MAT Add-On Services:  Nurse Practitioner - Group</v>
      </c>
    </row>
    <row r="35" spans="1:10" s="4" customFormat="1" ht="11.5" x14ac:dyDescent="0.25">
      <c r="A35" s="23">
        <f>$C$5</f>
        <v>0</v>
      </c>
      <c r="B35" s="24" t="s">
        <v>21</v>
      </c>
      <c r="C35" s="25" t="s">
        <v>73</v>
      </c>
      <c r="D35" s="146">
        <f>VLOOKUP(J35,'Rate Sheet'!C:D,2,0)</f>
        <v>14.74</v>
      </c>
      <c r="E35" s="59"/>
      <c r="F35" s="27">
        <f t="shared" si="1"/>
        <v>0</v>
      </c>
      <c r="G35" s="147">
        <f>'Final Recon - Details'!E33</f>
        <v>0</v>
      </c>
      <c r="H35" s="27">
        <f t="shared" si="3"/>
        <v>0</v>
      </c>
      <c r="I35" s="28">
        <f>+Units[[#This Row],[Final Amount]]-Units[[#This Row],[Final Invoice YTD Amount]]</f>
        <v>0</v>
      </c>
      <c r="J35" s="90" t="str">
        <f>$C$8&amp;" "&amp;Units[[#This Row],[Service Modalities]]</f>
        <v>Perinatal-Large-290 Clients MAT Add-On Services:  Registered Nurse - Individual</v>
      </c>
    </row>
    <row r="36" spans="1:10" s="4" customFormat="1" ht="11.5" x14ac:dyDescent="0.25">
      <c r="A36" s="23">
        <f>$C$5</f>
        <v>0</v>
      </c>
      <c r="B36" s="24" t="s">
        <v>22</v>
      </c>
      <c r="C36" s="25" t="s">
        <v>73</v>
      </c>
      <c r="D36" s="146">
        <f>VLOOKUP(J36,'Rate Sheet'!C:D,2,0)</f>
        <v>3.27</v>
      </c>
      <c r="E36" s="59"/>
      <c r="F36" s="27">
        <f t="shared" si="1"/>
        <v>0</v>
      </c>
      <c r="G36" s="147">
        <f>'Final Recon - Details'!E34</f>
        <v>0</v>
      </c>
      <c r="H36" s="27">
        <f t="shared" si="3"/>
        <v>0</v>
      </c>
      <c r="I36" s="28">
        <f>+Units[[#This Row],[Final Amount]]-Units[[#This Row],[Final Invoice YTD Amount]]</f>
        <v>0</v>
      </c>
      <c r="J36" s="90" t="str">
        <f>$C$8&amp;" "&amp;Units[[#This Row],[Service Modalities]]</f>
        <v>Perinatal-Large-290 Clients MAT Add-On Services:  Registered Nurse - Group</v>
      </c>
    </row>
    <row r="37" spans="1:10" s="4" customFormat="1" ht="11.5" x14ac:dyDescent="0.25">
      <c r="A37" s="23">
        <f>$C$5</f>
        <v>0</v>
      </c>
      <c r="B37" s="24" t="s">
        <v>23</v>
      </c>
      <c r="C37" s="25" t="s">
        <v>73</v>
      </c>
      <c r="D37" s="146">
        <f>VLOOKUP(J37,'Rate Sheet'!C:D,2,0)</f>
        <v>17.37</v>
      </c>
      <c r="E37" s="59"/>
      <c r="F37" s="27">
        <f t="shared" si="1"/>
        <v>0</v>
      </c>
      <c r="G37" s="147">
        <f>'Final Recon - Details'!E35</f>
        <v>0</v>
      </c>
      <c r="H37" s="27">
        <f t="shared" si="3"/>
        <v>0</v>
      </c>
      <c r="I37" s="28">
        <f>+Units[[#This Row],[Final Amount]]-Units[[#This Row],[Final Invoice YTD Amount]]</f>
        <v>0</v>
      </c>
      <c r="J37" s="90" t="str">
        <f>$C$8&amp;" "&amp;Units[[#This Row],[Service Modalities]]</f>
        <v>Perinatal-Large-290 Clients MAT Add-On Services:  Pharmacist - Individual</v>
      </c>
    </row>
    <row r="38" spans="1:10" s="4" customFormat="1" ht="11.5" x14ac:dyDescent="0.25">
      <c r="A38" s="23">
        <f>$C$5</f>
        <v>0</v>
      </c>
      <c r="B38" s="24" t="s">
        <v>24</v>
      </c>
      <c r="C38" s="25" t="s">
        <v>73</v>
      </c>
      <c r="D38" s="146">
        <f>VLOOKUP(J38,'Rate Sheet'!C:D,2,0)</f>
        <v>3.86</v>
      </c>
      <c r="E38" s="59"/>
      <c r="F38" s="27">
        <f t="shared" si="1"/>
        <v>0</v>
      </c>
      <c r="G38" s="147">
        <f>'Final Recon - Details'!E36</f>
        <v>0</v>
      </c>
      <c r="H38" s="27">
        <f t="shared" si="3"/>
        <v>0</v>
      </c>
      <c r="I38" s="28">
        <f>+Units[[#This Row],[Final Amount]]-Units[[#This Row],[Final Invoice YTD Amount]]</f>
        <v>0</v>
      </c>
      <c r="J38" s="90" t="str">
        <f>$C$8&amp;" "&amp;Units[[#This Row],[Service Modalities]]</f>
        <v>Perinatal-Large-290 Clients MAT Add-On Services:  Pharmacist - Group</v>
      </c>
    </row>
    <row r="39" spans="1:10" s="4" customFormat="1" ht="11.5" x14ac:dyDescent="0.25">
      <c r="A39" s="23">
        <f>$C$5</f>
        <v>0</v>
      </c>
      <c r="B39" s="24" t="s">
        <v>25</v>
      </c>
      <c r="C39" s="25" t="s">
        <v>73</v>
      </c>
      <c r="D39" s="146">
        <f>VLOOKUP(J39,'Rate Sheet'!C:D,2,0)</f>
        <v>36.28</v>
      </c>
      <c r="E39" s="59"/>
      <c r="F39" s="27">
        <f t="shared" si="1"/>
        <v>0</v>
      </c>
      <c r="G39" s="147">
        <f>'Final Recon - Details'!E37</f>
        <v>0</v>
      </c>
      <c r="H39" s="27">
        <f t="shared" si="3"/>
        <v>0</v>
      </c>
      <c r="I39" s="28">
        <f>+Units[[#This Row],[Final Amount]]-Units[[#This Row],[Final Invoice YTD Amount]]</f>
        <v>0</v>
      </c>
      <c r="J39" s="90" t="str">
        <f>$C$8&amp;" "&amp;Units[[#This Row],[Service Modalities]]</f>
        <v>Perinatal-Large-290 Clients MAT Add-On Services:  MD - Individual</v>
      </c>
    </row>
    <row r="40" spans="1:10" s="4" customFormat="1" ht="11.5" x14ac:dyDescent="0.25">
      <c r="A40" s="23">
        <f t="shared" si="0"/>
        <v>0</v>
      </c>
      <c r="B40" s="24" t="s">
        <v>26</v>
      </c>
      <c r="C40" s="25" t="s">
        <v>73</v>
      </c>
      <c r="D40" s="146">
        <f>VLOOKUP(J40,'Rate Sheet'!C:D,2,0)</f>
        <v>8.07</v>
      </c>
      <c r="E40" s="59"/>
      <c r="F40" s="27">
        <f t="shared" si="1"/>
        <v>0</v>
      </c>
      <c r="G40" s="147">
        <f>'Final Recon - Details'!E38</f>
        <v>0</v>
      </c>
      <c r="H40" s="27">
        <f t="shared" si="3"/>
        <v>0</v>
      </c>
      <c r="I40" s="28">
        <f>+Units[[#This Row],[Final Amount]]-Units[[#This Row],[Final Invoice YTD Amount]]</f>
        <v>0</v>
      </c>
      <c r="J40" s="90" t="str">
        <f>$C$8&amp;" "&amp;Units[[#This Row],[Service Modalities]]</f>
        <v>Perinatal-Large-290 Clients MAT Add-On Services:  MD - Group</v>
      </c>
    </row>
    <row r="41" spans="1:10" s="4" customFormat="1" ht="11.5" x14ac:dyDescent="0.25">
      <c r="A41" s="23">
        <f t="shared" si="0"/>
        <v>0</v>
      </c>
      <c r="B41" s="24" t="s">
        <v>27</v>
      </c>
      <c r="C41" s="25" t="s">
        <v>74</v>
      </c>
      <c r="D41" s="146">
        <f>VLOOKUP(J41,'Rate Sheet'!C:D,2,0)</f>
        <v>341.28</v>
      </c>
      <c r="E41" s="59"/>
      <c r="F41" s="27">
        <f t="shared" si="1"/>
        <v>0</v>
      </c>
      <c r="G41" s="147">
        <f>'Final Recon - Details'!E39</f>
        <v>0</v>
      </c>
      <c r="H41" s="27">
        <f t="shared" si="3"/>
        <v>0</v>
      </c>
      <c r="I41" s="28">
        <f>+Units[[#This Row],[Final Amount]]-Units[[#This Row],[Final Invoice YTD Amount]]</f>
        <v>0</v>
      </c>
      <c r="J41" s="90" t="str">
        <f>$C$8&amp;" "&amp;Units[[#This Row],[Service Modalities]]</f>
        <v>Perinatal-Large-290 Clients Residential 3.1</v>
      </c>
    </row>
    <row r="42" spans="1:10" s="4" customFormat="1" ht="11.5" x14ac:dyDescent="0.25">
      <c r="A42" s="23">
        <f>$C$5</f>
        <v>0</v>
      </c>
      <c r="B42" s="24" t="s">
        <v>28</v>
      </c>
      <c r="C42" s="25" t="s">
        <v>74</v>
      </c>
      <c r="D42" s="146">
        <f>VLOOKUP(J42,'Rate Sheet'!C:D,2,0)</f>
        <v>443.67</v>
      </c>
      <c r="E42" s="59"/>
      <c r="F42" s="27">
        <f t="shared" si="1"/>
        <v>0</v>
      </c>
      <c r="G42" s="147">
        <f>'Final Recon - Details'!E40</f>
        <v>0</v>
      </c>
      <c r="H42" s="27">
        <f t="shared" si="3"/>
        <v>0</v>
      </c>
      <c r="I42" s="28">
        <f>+Units[[#This Row],[Final Amount]]-Units[[#This Row],[Final Invoice YTD Amount]]</f>
        <v>0</v>
      </c>
      <c r="J42" s="90" t="str">
        <f>$C$8&amp;" "&amp;Units[[#This Row],[Service Modalities]]</f>
        <v>Perinatal-Large-290 Clients Residential 3.3</v>
      </c>
    </row>
    <row r="43" spans="1:10" s="4" customFormat="1" ht="11.5" x14ac:dyDescent="0.25">
      <c r="A43" s="23">
        <f>$C$5</f>
        <v>0</v>
      </c>
      <c r="B43" s="24" t="s">
        <v>29</v>
      </c>
      <c r="C43" s="25" t="s">
        <v>74</v>
      </c>
      <c r="D43" s="146">
        <f>VLOOKUP(J43,'Rate Sheet'!C:D,2,0)</f>
        <v>403.64</v>
      </c>
      <c r="E43" s="59"/>
      <c r="F43" s="27">
        <f t="shared" si="1"/>
        <v>0</v>
      </c>
      <c r="G43" s="147">
        <f>'Final Recon - Details'!E41</f>
        <v>0</v>
      </c>
      <c r="H43" s="27">
        <f t="shared" si="3"/>
        <v>0</v>
      </c>
      <c r="I43" s="28">
        <f>+Units[[#This Row],[Final Amount]]-Units[[#This Row],[Final Invoice YTD Amount]]</f>
        <v>0</v>
      </c>
      <c r="J43" s="90" t="str">
        <f>$C$8&amp;" "&amp;Units[[#This Row],[Service Modalities]]</f>
        <v>Perinatal-Large-290 Clients Residential 3.5</v>
      </c>
    </row>
    <row r="44" spans="1:10" s="4" customFormat="1" ht="11.5" x14ac:dyDescent="0.25">
      <c r="A44" s="23">
        <f>$C$5</f>
        <v>0</v>
      </c>
      <c r="B44" s="24" t="s">
        <v>30</v>
      </c>
      <c r="C44" s="25" t="s">
        <v>74</v>
      </c>
      <c r="D44" s="146">
        <f>VLOOKUP(J44,'Rate Sheet'!C:D,2,0)</f>
        <v>448.49</v>
      </c>
      <c r="E44" s="59"/>
      <c r="F44" s="27">
        <f t="shared" si="1"/>
        <v>0</v>
      </c>
      <c r="G44" s="147">
        <f>'Final Recon - Details'!E42</f>
        <v>0</v>
      </c>
      <c r="H44" s="27">
        <f t="shared" si="3"/>
        <v>0</v>
      </c>
      <c r="I44" s="28">
        <f>+Units[[#This Row],[Final Amount]]-Units[[#This Row],[Final Invoice YTD Amount]]</f>
        <v>0</v>
      </c>
      <c r="J44" s="90" t="str">
        <f>$C$8&amp;" "&amp;Units[[#This Row],[Service Modalities]]</f>
        <v>Perinatal-Large-290 Clients Withdrawal Management 3.2</v>
      </c>
    </row>
    <row r="45" spans="1:10" s="4" customFormat="1" ht="11.5" x14ac:dyDescent="0.25">
      <c r="A45" s="23">
        <f>$C$5</f>
        <v>0</v>
      </c>
      <c r="B45" s="24" t="s">
        <v>10</v>
      </c>
      <c r="C45" s="25" t="s">
        <v>74</v>
      </c>
      <c r="D45" s="146">
        <f>VLOOKUP(J45,'Rate Sheet'!C:D,2,0)</f>
        <v>112.5</v>
      </c>
      <c r="E45" s="59"/>
      <c r="F45" s="27">
        <f t="shared" si="1"/>
        <v>0</v>
      </c>
      <c r="G45" s="147">
        <f>'Final Recon - Details'!E43</f>
        <v>0</v>
      </c>
      <c r="H45" s="27">
        <f t="shared" si="3"/>
        <v>0</v>
      </c>
      <c r="I45" s="28">
        <f>+Units[[#This Row],[Final Amount]]-Units[[#This Row],[Final Invoice YTD Amount]]</f>
        <v>0</v>
      </c>
      <c r="J45" s="90" t="str">
        <f>$C$8&amp;" "&amp;Units[[#This Row],[Service Modalities]]</f>
        <v>Perinatal-Large-290 Clients Room &amp; Board</v>
      </c>
    </row>
    <row r="46" spans="1:10" s="4" customFormat="1" ht="11.5" x14ac:dyDescent="0.25">
      <c r="A46" s="29">
        <f t="shared" si="0"/>
        <v>0</v>
      </c>
      <c r="B46" s="30" t="s">
        <v>13</v>
      </c>
      <c r="C46" s="30"/>
      <c r="D46" s="31"/>
      <c r="E46" s="32"/>
      <c r="F46" s="33">
        <f>SUM(F11:F45)</f>
        <v>0</v>
      </c>
      <c r="G46" s="32"/>
      <c r="H46" s="33">
        <f t="shared" ref="H46:I46" si="4">SUM(H11:H45)</f>
        <v>0</v>
      </c>
      <c r="I46" s="34">
        <f t="shared" si="4"/>
        <v>0</v>
      </c>
      <c r="J46" s="90"/>
    </row>
    <row r="47" spans="1:10" s="4" customFormat="1" ht="11.5" x14ac:dyDescent="0.25">
      <c r="D47" s="11"/>
      <c r="E47" s="14"/>
      <c r="F47" s="8"/>
      <c r="G47" s="14"/>
      <c r="H47" s="8"/>
      <c r="I47" s="8"/>
      <c r="J47" s="88"/>
    </row>
    <row r="48" spans="1:10" s="4" customFormat="1" ht="11.5" x14ac:dyDescent="0.25">
      <c r="D48" s="11"/>
      <c r="E48" s="14"/>
      <c r="F48" s="8"/>
      <c r="G48" s="14"/>
      <c r="H48" s="8"/>
      <c r="I48" s="8"/>
      <c r="J48" s="88"/>
    </row>
    <row r="49" spans="2:10" s="4" customFormat="1" ht="13" x14ac:dyDescent="0.25">
      <c r="B49" s="47" t="s">
        <v>66</v>
      </c>
      <c r="C49" s="48"/>
      <c r="D49" s="48"/>
      <c r="E49" s="48"/>
      <c r="F49" s="48"/>
      <c r="G49" s="14"/>
      <c r="H49" s="8"/>
      <c r="I49" s="8"/>
      <c r="J49" s="88"/>
    </row>
    <row r="50" spans="2:10" s="4" customFormat="1" ht="36" customHeight="1" x14ac:dyDescent="0.25">
      <c r="B50" s="112" t="s">
        <v>67</v>
      </c>
      <c r="C50" s="112"/>
      <c r="D50" s="112"/>
      <c r="E50" s="112"/>
      <c r="F50" s="112"/>
      <c r="G50" s="14"/>
      <c r="H50" s="8"/>
      <c r="I50" s="8"/>
      <c r="J50" s="88"/>
    </row>
    <row r="51" spans="2:10" s="4" customFormat="1" ht="13" x14ac:dyDescent="0.25">
      <c r="B51" s="49"/>
      <c r="C51" s="50"/>
      <c r="E51" s="35"/>
      <c r="F51" s="50"/>
      <c r="H51" s="50"/>
      <c r="I51" s="8"/>
      <c r="J51" s="88"/>
    </row>
    <row r="52" spans="2:10" s="4" customFormat="1" ht="13" x14ac:dyDescent="0.25">
      <c r="B52" s="109" t="s">
        <v>68</v>
      </c>
      <c r="C52" s="109"/>
      <c r="E52" s="113" t="s">
        <v>69</v>
      </c>
      <c r="F52" s="113"/>
      <c r="H52" s="51" t="s">
        <v>70</v>
      </c>
      <c r="I52" s="8"/>
      <c r="J52" s="88"/>
    </row>
    <row r="53" spans="2:10" s="4" customFormat="1" ht="13" x14ac:dyDescent="0.25">
      <c r="B53" s="52"/>
      <c r="C53" s="53"/>
      <c r="F53" s="53"/>
      <c r="G53" s="53"/>
      <c r="H53" s="8"/>
      <c r="I53" s="8"/>
      <c r="J53" s="88"/>
    </row>
    <row r="54" spans="2:10" s="4" customFormat="1" ht="13" x14ac:dyDescent="0.25">
      <c r="B54" s="52"/>
      <c r="C54" s="53"/>
      <c r="E54" s="110"/>
      <c r="F54" s="110"/>
      <c r="G54" s="53"/>
      <c r="H54" s="8"/>
      <c r="I54" s="8"/>
      <c r="J54" s="88"/>
    </row>
    <row r="55" spans="2:10" s="4" customFormat="1" ht="15.5" x14ac:dyDescent="0.25">
      <c r="B55" s="109" t="s">
        <v>71</v>
      </c>
      <c r="C55" s="109"/>
      <c r="E55" s="109" t="s">
        <v>72</v>
      </c>
      <c r="F55" s="109"/>
      <c r="G55" s="54"/>
      <c r="H55" s="8"/>
      <c r="I55" s="8"/>
      <c r="J55" s="88"/>
    </row>
    <row r="56" spans="2:10" s="4" customFormat="1" ht="11.5" x14ac:dyDescent="0.25">
      <c r="D56" s="11"/>
      <c r="E56" s="14"/>
      <c r="F56" s="8"/>
      <c r="G56" s="14"/>
      <c r="H56" s="8"/>
      <c r="I56" s="8"/>
      <c r="J56" s="88"/>
    </row>
    <row r="57" spans="2:10" s="4" customFormat="1" ht="11.5" x14ac:dyDescent="0.25">
      <c r="D57" s="11"/>
      <c r="E57" s="14"/>
      <c r="F57" s="8"/>
      <c r="G57" s="14"/>
      <c r="H57" s="8"/>
      <c r="I57" s="8"/>
      <c r="J57" s="88"/>
    </row>
    <row r="58" spans="2:10" s="4" customFormat="1" ht="11.5" x14ac:dyDescent="0.25">
      <c r="D58" s="11"/>
      <c r="E58" s="14"/>
      <c r="F58" s="8"/>
      <c r="G58" s="14"/>
      <c r="H58" s="8"/>
      <c r="I58" s="8"/>
      <c r="J58" s="88"/>
    </row>
    <row r="59" spans="2:10" s="4" customFormat="1" ht="11.5" x14ac:dyDescent="0.25">
      <c r="D59" s="11"/>
      <c r="E59" s="14"/>
      <c r="F59" s="8"/>
      <c r="G59" s="14"/>
      <c r="H59" s="8"/>
      <c r="I59" s="8"/>
      <c r="J59" s="88"/>
    </row>
    <row r="60" spans="2:10" s="4" customFormat="1" ht="11.5" x14ac:dyDescent="0.25">
      <c r="D60" s="11"/>
      <c r="E60" s="14"/>
      <c r="F60" s="8"/>
      <c r="G60" s="14"/>
      <c r="H60" s="8"/>
      <c r="I60" s="8"/>
      <c r="J60" s="88"/>
    </row>
    <row r="61" spans="2:10" s="4" customFormat="1" ht="11.5" x14ac:dyDescent="0.25">
      <c r="D61" s="11"/>
      <c r="E61" s="14"/>
      <c r="F61" s="8"/>
      <c r="G61" s="14"/>
      <c r="H61" s="8"/>
      <c r="I61" s="8"/>
      <c r="J61" s="88"/>
    </row>
    <row r="62" spans="2:10" s="4" customFormat="1" ht="11.5" x14ac:dyDescent="0.25">
      <c r="D62" s="11"/>
      <c r="E62" s="14"/>
      <c r="F62" s="8"/>
      <c r="G62" s="14"/>
      <c r="H62" s="8"/>
      <c r="I62" s="8"/>
      <c r="J62" s="88"/>
    </row>
    <row r="63" spans="2:10" s="4" customFormat="1" ht="11.5" x14ac:dyDescent="0.25">
      <c r="D63" s="11"/>
      <c r="E63" s="14"/>
      <c r="F63" s="8"/>
      <c r="G63" s="14"/>
      <c r="H63" s="8"/>
      <c r="I63" s="8"/>
      <c r="J63" s="88"/>
    </row>
    <row r="64" spans="2:10" s="4" customFormat="1" ht="11.5" x14ac:dyDescent="0.25">
      <c r="D64" s="11"/>
      <c r="E64" s="14"/>
      <c r="F64" s="8"/>
      <c r="G64" s="14"/>
      <c r="H64" s="8"/>
      <c r="I64" s="8"/>
      <c r="J64" s="88"/>
    </row>
    <row r="65" spans="4:10" s="4" customFormat="1" ht="11.5" x14ac:dyDescent="0.25">
      <c r="D65" s="11"/>
      <c r="E65" s="14"/>
      <c r="F65" s="8"/>
      <c r="G65" s="14"/>
      <c r="H65" s="8"/>
      <c r="I65" s="8"/>
      <c r="J65" s="88"/>
    </row>
    <row r="66" spans="4:10" s="4" customFormat="1" ht="11.5" x14ac:dyDescent="0.25">
      <c r="D66" s="11"/>
      <c r="E66" s="14"/>
      <c r="F66" s="8"/>
      <c r="G66" s="14"/>
      <c r="H66" s="8"/>
      <c r="I66" s="8"/>
      <c r="J66" s="88"/>
    </row>
    <row r="67" spans="4:10" s="4" customFormat="1" ht="11.5" x14ac:dyDescent="0.25">
      <c r="D67" s="11"/>
      <c r="E67" s="14"/>
      <c r="F67" s="8"/>
      <c r="G67" s="14"/>
      <c r="H67" s="8"/>
      <c r="I67" s="8"/>
      <c r="J67" s="88"/>
    </row>
    <row r="68" spans="4:10" s="4" customFormat="1" ht="11.5" x14ac:dyDescent="0.25">
      <c r="D68" s="11"/>
      <c r="E68" s="14"/>
      <c r="F68" s="8"/>
      <c r="G68" s="14"/>
      <c r="H68" s="8"/>
      <c r="I68" s="8"/>
      <c r="J68" s="88"/>
    </row>
    <row r="69" spans="4:10" s="4" customFormat="1" ht="11.5" x14ac:dyDescent="0.25">
      <c r="D69" s="11"/>
      <c r="E69" s="14"/>
      <c r="F69" s="8"/>
      <c r="G69" s="14"/>
      <c r="H69" s="8"/>
      <c r="I69" s="8"/>
      <c r="J69" s="88"/>
    </row>
    <row r="70" spans="4:10" s="4" customFormat="1" ht="11.5" x14ac:dyDescent="0.25">
      <c r="D70" s="11"/>
      <c r="E70" s="14"/>
      <c r="F70" s="8"/>
      <c r="G70" s="14"/>
      <c r="H70" s="8"/>
      <c r="I70" s="8"/>
      <c r="J70" s="88"/>
    </row>
    <row r="71" spans="4:10" s="4" customFormat="1" ht="11.5" x14ac:dyDescent="0.25">
      <c r="D71" s="11"/>
      <c r="E71" s="14"/>
      <c r="F71" s="8"/>
      <c r="G71" s="14"/>
      <c r="H71" s="8"/>
      <c r="I71" s="8"/>
      <c r="J71" s="88"/>
    </row>
    <row r="72" spans="4:10" s="4" customFormat="1" ht="11.5" x14ac:dyDescent="0.25">
      <c r="D72" s="11"/>
      <c r="E72" s="14"/>
      <c r="F72" s="8"/>
      <c r="G72" s="14"/>
      <c r="H72" s="8"/>
      <c r="I72" s="8"/>
      <c r="J72" s="88"/>
    </row>
    <row r="73" spans="4:10" s="4" customFormat="1" ht="11.5" x14ac:dyDescent="0.25">
      <c r="D73" s="11"/>
      <c r="E73" s="14"/>
      <c r="F73" s="8"/>
      <c r="G73" s="14"/>
      <c r="H73" s="8"/>
      <c r="I73" s="8"/>
      <c r="J73" s="88"/>
    </row>
    <row r="74" spans="4:10" s="4" customFormat="1" ht="11.5" x14ac:dyDescent="0.25">
      <c r="D74" s="11"/>
      <c r="E74" s="14"/>
      <c r="F74" s="8"/>
      <c r="G74" s="14"/>
      <c r="H74" s="8"/>
      <c r="I74" s="8"/>
      <c r="J74" s="88"/>
    </row>
    <row r="75" spans="4:10" s="4" customFormat="1" ht="11.5" x14ac:dyDescent="0.25">
      <c r="D75" s="11"/>
      <c r="E75" s="14"/>
      <c r="F75" s="8"/>
      <c r="G75" s="14"/>
      <c r="H75" s="8"/>
      <c r="I75" s="8"/>
      <c r="J75" s="88"/>
    </row>
    <row r="76" spans="4:10" s="4" customFormat="1" ht="11.5" x14ac:dyDescent="0.25">
      <c r="D76" s="11"/>
      <c r="E76" s="14"/>
      <c r="F76" s="8"/>
      <c r="G76" s="14"/>
      <c r="H76" s="8"/>
      <c r="I76" s="8"/>
      <c r="J76" s="88"/>
    </row>
    <row r="77" spans="4:10" s="4" customFormat="1" ht="11.5" x14ac:dyDescent="0.25">
      <c r="D77" s="11"/>
      <c r="E77" s="14"/>
      <c r="F77" s="8"/>
      <c r="G77" s="14"/>
      <c r="H77" s="8"/>
      <c r="I77" s="8"/>
      <c r="J77" s="88"/>
    </row>
    <row r="78" spans="4:10" s="4" customFormat="1" ht="11.5" x14ac:dyDescent="0.25">
      <c r="D78" s="11"/>
      <c r="E78" s="14"/>
      <c r="F78" s="8"/>
      <c r="G78" s="14"/>
      <c r="H78" s="8"/>
      <c r="I78" s="8"/>
      <c r="J78" s="88"/>
    </row>
    <row r="79" spans="4:10" s="4" customFormat="1" ht="11.5" x14ac:dyDescent="0.25">
      <c r="D79" s="11"/>
      <c r="E79" s="14"/>
      <c r="F79" s="8"/>
      <c r="G79" s="14"/>
      <c r="H79" s="8"/>
      <c r="I79" s="8"/>
      <c r="J79" s="88"/>
    </row>
    <row r="80" spans="4:10" s="4" customFormat="1" ht="11.5" x14ac:dyDescent="0.25">
      <c r="D80" s="11"/>
      <c r="E80" s="14"/>
      <c r="F80" s="8"/>
      <c r="G80" s="14"/>
      <c r="H80" s="8"/>
      <c r="I80" s="8"/>
      <c r="J80" s="88"/>
    </row>
    <row r="81" spans="4:10" s="4" customFormat="1" ht="11.5" x14ac:dyDescent="0.25">
      <c r="D81" s="11"/>
      <c r="E81" s="14"/>
      <c r="F81" s="8"/>
      <c r="G81" s="14"/>
      <c r="H81" s="8"/>
      <c r="I81" s="8"/>
      <c r="J81" s="88"/>
    </row>
    <row r="82" spans="4:10" s="4" customFormat="1" ht="11.5" x14ac:dyDescent="0.25">
      <c r="D82" s="11"/>
      <c r="E82" s="14"/>
      <c r="F82" s="8"/>
      <c r="G82" s="14"/>
      <c r="H82" s="8"/>
      <c r="I82" s="8"/>
      <c r="J82" s="88"/>
    </row>
    <row r="83" spans="4:10" s="4" customFormat="1" ht="11.5" x14ac:dyDescent="0.25">
      <c r="D83" s="11"/>
      <c r="E83" s="14"/>
      <c r="F83" s="8"/>
      <c r="G83" s="14"/>
      <c r="H83" s="8"/>
      <c r="I83" s="8"/>
      <c r="J83" s="88"/>
    </row>
    <row r="84" spans="4:10" s="4" customFormat="1" ht="11.5" x14ac:dyDescent="0.25">
      <c r="D84" s="11"/>
      <c r="E84" s="14"/>
      <c r="F84" s="8"/>
      <c r="G84" s="14"/>
      <c r="H84" s="8"/>
      <c r="I84" s="8"/>
      <c r="J84" s="88"/>
    </row>
    <row r="85" spans="4:10" s="4" customFormat="1" ht="11.5" x14ac:dyDescent="0.25">
      <c r="D85" s="11"/>
      <c r="E85" s="14"/>
      <c r="F85" s="8"/>
      <c r="G85" s="14"/>
      <c r="H85" s="8"/>
      <c r="I85" s="8"/>
      <c r="J85" s="88"/>
    </row>
    <row r="86" spans="4:10" s="4" customFormat="1" ht="11.5" x14ac:dyDescent="0.25">
      <c r="D86" s="11"/>
      <c r="E86" s="14"/>
      <c r="F86" s="8"/>
      <c r="G86" s="14"/>
      <c r="H86" s="8"/>
      <c r="I86" s="8"/>
      <c r="J86" s="88"/>
    </row>
    <row r="87" spans="4:10" s="4" customFormat="1" ht="11.5" x14ac:dyDescent="0.25">
      <c r="D87" s="11"/>
      <c r="E87" s="14"/>
      <c r="F87" s="8"/>
      <c r="G87" s="14"/>
      <c r="H87" s="8"/>
      <c r="I87" s="8"/>
      <c r="J87" s="88"/>
    </row>
    <row r="88" spans="4:10" s="4" customFormat="1" ht="11.5" x14ac:dyDescent="0.25">
      <c r="D88" s="11"/>
      <c r="E88" s="14"/>
      <c r="F88" s="8"/>
      <c r="G88" s="14"/>
      <c r="H88" s="8"/>
      <c r="I88" s="8"/>
      <c r="J88" s="88"/>
    </row>
    <row r="89" spans="4:10" s="4" customFormat="1" ht="11.5" x14ac:dyDescent="0.25">
      <c r="D89" s="11"/>
      <c r="E89" s="14"/>
      <c r="F89" s="8"/>
      <c r="G89" s="14"/>
      <c r="H89" s="8"/>
      <c r="I89" s="8"/>
      <c r="J89" s="88"/>
    </row>
    <row r="90" spans="4:10" s="4" customFormat="1" ht="11.5" x14ac:dyDescent="0.25">
      <c r="D90" s="11"/>
      <c r="E90" s="14"/>
      <c r="F90" s="8"/>
      <c r="G90" s="14"/>
      <c r="H90" s="8"/>
      <c r="I90" s="8"/>
      <c r="J90" s="88"/>
    </row>
    <row r="91" spans="4:10" s="4" customFormat="1" ht="11.5" x14ac:dyDescent="0.25">
      <c r="D91" s="11"/>
      <c r="E91" s="14"/>
      <c r="F91" s="8"/>
      <c r="G91" s="14"/>
      <c r="H91" s="8"/>
      <c r="I91" s="8"/>
      <c r="J91" s="88"/>
    </row>
    <row r="92" spans="4:10" s="4" customFormat="1" ht="11.5" x14ac:dyDescent="0.25">
      <c r="D92" s="11"/>
      <c r="E92" s="14"/>
      <c r="F92" s="8"/>
      <c r="G92" s="14"/>
      <c r="H92" s="8"/>
      <c r="I92" s="8"/>
      <c r="J92" s="88"/>
    </row>
    <row r="93" spans="4:10" s="4" customFormat="1" ht="11.5" x14ac:dyDescent="0.25">
      <c r="D93" s="11"/>
      <c r="E93" s="14"/>
      <c r="F93" s="8"/>
      <c r="G93" s="14"/>
      <c r="H93" s="8"/>
      <c r="I93" s="8"/>
      <c r="J93" s="88"/>
    </row>
    <row r="94" spans="4:10" s="4" customFormat="1" ht="11.5" x14ac:dyDescent="0.25">
      <c r="D94" s="11"/>
      <c r="E94" s="14"/>
      <c r="F94" s="8"/>
      <c r="G94" s="14"/>
      <c r="H94" s="8"/>
      <c r="I94" s="8"/>
      <c r="J94" s="88"/>
    </row>
    <row r="95" spans="4:10" s="4" customFormat="1" ht="11.5" x14ac:dyDescent="0.25">
      <c r="D95" s="11"/>
      <c r="E95" s="14"/>
      <c r="F95" s="8"/>
      <c r="G95" s="14"/>
      <c r="H95" s="8"/>
      <c r="I95" s="8"/>
      <c r="J95" s="88"/>
    </row>
    <row r="96" spans="4:10" s="4" customFormat="1" ht="11.5" x14ac:dyDescent="0.25">
      <c r="D96" s="11"/>
      <c r="E96" s="14"/>
      <c r="F96" s="8"/>
      <c r="G96" s="14"/>
      <c r="H96" s="8"/>
      <c r="I96" s="8"/>
      <c r="J96" s="88"/>
    </row>
    <row r="97" spans="4:10" s="4" customFormat="1" ht="11.5" x14ac:dyDescent="0.25">
      <c r="D97" s="11"/>
      <c r="E97" s="14"/>
      <c r="F97" s="8"/>
      <c r="G97" s="14"/>
      <c r="H97" s="8"/>
      <c r="I97" s="8"/>
      <c r="J97" s="88"/>
    </row>
    <row r="98" spans="4:10" s="4" customFormat="1" ht="11.5" x14ac:dyDescent="0.25">
      <c r="D98" s="11"/>
      <c r="E98" s="14"/>
      <c r="F98" s="8"/>
      <c r="G98" s="14"/>
      <c r="H98" s="8"/>
      <c r="I98" s="8"/>
      <c r="J98" s="88"/>
    </row>
    <row r="99" spans="4:10" s="4" customFormat="1" ht="11.5" x14ac:dyDescent="0.25">
      <c r="D99" s="11"/>
      <c r="E99" s="14"/>
      <c r="F99" s="8"/>
      <c r="G99" s="14"/>
      <c r="H99" s="8"/>
      <c r="I99" s="8"/>
      <c r="J99" s="88"/>
    </row>
    <row r="100" spans="4:10" s="4" customFormat="1" ht="11.5" x14ac:dyDescent="0.25">
      <c r="D100" s="11"/>
      <c r="E100" s="14"/>
      <c r="F100" s="8"/>
      <c r="G100" s="14"/>
      <c r="H100" s="8"/>
      <c r="I100" s="8"/>
      <c r="J100" s="88"/>
    </row>
    <row r="101" spans="4:10" s="4" customFormat="1" ht="11.5" x14ac:dyDescent="0.25">
      <c r="D101" s="11"/>
      <c r="E101" s="14"/>
      <c r="F101" s="8"/>
      <c r="G101" s="14"/>
      <c r="H101" s="8"/>
      <c r="I101" s="8"/>
      <c r="J101" s="88"/>
    </row>
    <row r="102" spans="4:10" s="4" customFormat="1" ht="11.5" x14ac:dyDescent="0.25">
      <c r="D102" s="11"/>
      <c r="E102" s="14"/>
      <c r="F102" s="8"/>
      <c r="G102" s="14"/>
      <c r="H102" s="8"/>
      <c r="I102" s="8"/>
      <c r="J102" s="88"/>
    </row>
    <row r="103" spans="4:10" s="4" customFormat="1" ht="11.5" x14ac:dyDescent="0.25">
      <c r="D103" s="11"/>
      <c r="E103" s="14"/>
      <c r="F103" s="8"/>
      <c r="G103" s="14"/>
      <c r="H103" s="8"/>
      <c r="I103" s="8"/>
      <c r="J103" s="88"/>
    </row>
    <row r="104" spans="4:10" s="4" customFormat="1" ht="11.5" x14ac:dyDescent="0.25">
      <c r="D104" s="11"/>
      <c r="E104" s="14"/>
      <c r="F104" s="8"/>
      <c r="G104" s="14"/>
      <c r="H104" s="8"/>
      <c r="I104" s="8"/>
      <c r="J104" s="88"/>
    </row>
    <row r="105" spans="4:10" s="4" customFormat="1" ht="11.5" x14ac:dyDescent="0.25">
      <c r="D105" s="11"/>
      <c r="E105" s="14"/>
      <c r="F105" s="8"/>
      <c r="G105" s="14"/>
      <c r="H105" s="8"/>
      <c r="I105" s="8"/>
      <c r="J105" s="88"/>
    </row>
    <row r="106" spans="4:10" s="4" customFormat="1" ht="11.5" x14ac:dyDescent="0.25">
      <c r="D106" s="11"/>
      <c r="E106" s="14"/>
      <c r="F106" s="8"/>
      <c r="G106" s="14"/>
      <c r="H106" s="8"/>
      <c r="I106" s="8"/>
      <c r="J106" s="88"/>
    </row>
    <row r="107" spans="4:10" s="4" customFormat="1" ht="11.5" x14ac:dyDescent="0.25">
      <c r="D107" s="11"/>
      <c r="E107" s="14"/>
      <c r="F107" s="8"/>
      <c r="G107" s="14"/>
      <c r="H107" s="8"/>
      <c r="I107" s="8"/>
      <c r="J107" s="88"/>
    </row>
    <row r="108" spans="4:10" s="4" customFormat="1" ht="11.5" x14ac:dyDescent="0.25">
      <c r="D108" s="11"/>
      <c r="E108" s="14"/>
      <c r="F108" s="8"/>
      <c r="G108" s="14"/>
      <c r="H108" s="8"/>
      <c r="I108" s="8"/>
      <c r="J108" s="88"/>
    </row>
    <row r="109" spans="4:10" s="4" customFormat="1" ht="11.5" x14ac:dyDescent="0.25">
      <c r="D109" s="11"/>
      <c r="E109" s="14"/>
      <c r="F109" s="8"/>
      <c r="G109" s="14"/>
      <c r="H109" s="8"/>
      <c r="I109" s="8"/>
      <c r="J109" s="88"/>
    </row>
    <row r="110" spans="4:10" s="4" customFormat="1" ht="11.5" x14ac:dyDescent="0.25">
      <c r="D110" s="11"/>
      <c r="E110" s="14"/>
      <c r="F110" s="8"/>
      <c r="G110" s="14"/>
      <c r="H110" s="8"/>
      <c r="I110" s="8"/>
      <c r="J110" s="88"/>
    </row>
    <row r="111" spans="4:10" s="4" customFormat="1" ht="11.5" x14ac:dyDescent="0.25">
      <c r="D111" s="11"/>
      <c r="E111" s="14"/>
      <c r="F111" s="8"/>
      <c r="G111" s="14"/>
      <c r="H111" s="8"/>
      <c r="I111" s="8"/>
      <c r="J111" s="88"/>
    </row>
    <row r="112" spans="4:10" s="4" customFormat="1" ht="11.5" x14ac:dyDescent="0.25">
      <c r="D112" s="11"/>
      <c r="E112" s="14"/>
      <c r="F112" s="8"/>
      <c r="G112" s="14"/>
      <c r="H112" s="8"/>
      <c r="I112" s="8"/>
      <c r="J112" s="88"/>
    </row>
    <row r="113" spans="4:10" s="4" customFormat="1" ht="11.5" x14ac:dyDescent="0.25">
      <c r="D113" s="11"/>
      <c r="E113" s="14"/>
      <c r="F113" s="8"/>
      <c r="G113" s="14"/>
      <c r="H113" s="8"/>
      <c r="I113" s="8"/>
      <c r="J113" s="88"/>
    </row>
    <row r="114" spans="4:10" s="4" customFormat="1" ht="11.5" x14ac:dyDescent="0.25">
      <c r="D114" s="11"/>
      <c r="E114" s="14"/>
      <c r="F114" s="8"/>
      <c r="G114" s="14"/>
      <c r="H114" s="8"/>
      <c r="I114" s="8"/>
      <c r="J114" s="88"/>
    </row>
    <row r="115" spans="4:10" s="4" customFormat="1" ht="11.5" x14ac:dyDescent="0.25">
      <c r="D115" s="11"/>
      <c r="E115" s="14"/>
      <c r="F115" s="8"/>
      <c r="G115" s="14"/>
      <c r="H115" s="8"/>
      <c r="I115" s="8"/>
      <c r="J115" s="88"/>
    </row>
    <row r="116" spans="4:10" s="4" customFormat="1" ht="11.5" x14ac:dyDescent="0.25">
      <c r="D116" s="11"/>
      <c r="E116" s="14"/>
      <c r="F116" s="8"/>
      <c r="G116" s="14"/>
      <c r="H116" s="8"/>
      <c r="I116" s="8"/>
      <c r="J116" s="88"/>
    </row>
    <row r="117" spans="4:10" s="4" customFormat="1" ht="11.5" x14ac:dyDescent="0.25">
      <c r="D117" s="11"/>
      <c r="E117" s="14"/>
      <c r="F117" s="8"/>
      <c r="G117" s="14"/>
      <c r="H117" s="8"/>
      <c r="I117" s="8"/>
      <c r="J117" s="88"/>
    </row>
    <row r="118" spans="4:10" s="4" customFormat="1" ht="11.5" x14ac:dyDescent="0.25">
      <c r="D118" s="11"/>
      <c r="E118" s="14"/>
      <c r="F118" s="8"/>
      <c r="G118" s="14"/>
      <c r="H118" s="8"/>
      <c r="I118" s="8"/>
      <c r="J118" s="88"/>
    </row>
    <row r="119" spans="4:10" s="4" customFormat="1" ht="11.5" x14ac:dyDescent="0.25">
      <c r="D119" s="11"/>
      <c r="E119" s="14"/>
      <c r="F119" s="8"/>
      <c r="G119" s="14"/>
      <c r="H119" s="8"/>
      <c r="I119" s="8"/>
      <c r="J119" s="88"/>
    </row>
    <row r="120" spans="4:10" s="4" customFormat="1" ht="11.5" x14ac:dyDescent="0.25">
      <c r="D120" s="11"/>
      <c r="E120" s="14"/>
      <c r="F120" s="8"/>
      <c r="G120" s="14"/>
      <c r="H120" s="8"/>
      <c r="I120" s="8"/>
      <c r="J120" s="88"/>
    </row>
    <row r="121" spans="4:10" s="4" customFormat="1" ht="11.5" x14ac:dyDescent="0.25">
      <c r="D121" s="11"/>
      <c r="E121" s="14"/>
      <c r="F121" s="8"/>
      <c r="G121" s="14"/>
      <c r="H121" s="8"/>
      <c r="I121" s="8"/>
      <c r="J121" s="88"/>
    </row>
    <row r="122" spans="4:10" s="4" customFormat="1" ht="11.5" x14ac:dyDescent="0.25">
      <c r="D122" s="11"/>
      <c r="E122" s="14"/>
      <c r="F122" s="8"/>
      <c r="G122" s="14"/>
      <c r="H122" s="8"/>
      <c r="I122" s="8"/>
      <c r="J122" s="88"/>
    </row>
    <row r="123" spans="4:10" s="4" customFormat="1" ht="11.5" x14ac:dyDescent="0.25">
      <c r="D123" s="11"/>
      <c r="E123" s="14"/>
      <c r="F123" s="8"/>
      <c r="G123" s="14"/>
      <c r="H123" s="8"/>
      <c r="I123" s="8"/>
      <c r="J123" s="88"/>
    </row>
    <row r="124" spans="4:10" s="4" customFormat="1" ht="11.5" x14ac:dyDescent="0.25">
      <c r="D124" s="11"/>
      <c r="E124" s="14"/>
      <c r="F124" s="8"/>
      <c r="G124" s="14"/>
      <c r="H124" s="8"/>
      <c r="I124" s="8"/>
      <c r="J124" s="88"/>
    </row>
    <row r="125" spans="4:10" s="4" customFormat="1" ht="11.5" x14ac:dyDescent="0.25">
      <c r="D125" s="11"/>
      <c r="E125" s="14"/>
      <c r="F125" s="8"/>
      <c r="G125" s="14"/>
      <c r="H125" s="8"/>
      <c r="I125" s="8"/>
      <c r="J125" s="88"/>
    </row>
    <row r="126" spans="4:10" s="4" customFormat="1" ht="11.5" x14ac:dyDescent="0.25">
      <c r="D126" s="11"/>
      <c r="E126" s="14"/>
      <c r="F126" s="8"/>
      <c r="G126" s="14"/>
      <c r="H126" s="8"/>
      <c r="I126" s="8"/>
      <c r="J126" s="88"/>
    </row>
    <row r="127" spans="4:10" s="4" customFormat="1" ht="11.5" x14ac:dyDescent="0.25">
      <c r="D127" s="11"/>
      <c r="E127" s="14"/>
      <c r="F127" s="8"/>
      <c r="G127" s="14"/>
      <c r="H127" s="8"/>
      <c r="I127" s="8"/>
      <c r="J127" s="88"/>
    </row>
    <row r="128" spans="4:10" s="4" customFormat="1" ht="11.5" x14ac:dyDescent="0.25">
      <c r="D128" s="11"/>
      <c r="E128" s="14"/>
      <c r="F128" s="8"/>
      <c r="G128" s="14"/>
      <c r="H128" s="8"/>
      <c r="I128" s="8"/>
      <c r="J128" s="88"/>
    </row>
    <row r="129" spans="4:10" s="4" customFormat="1" ht="11.5" x14ac:dyDescent="0.25">
      <c r="D129" s="11"/>
      <c r="E129" s="14"/>
      <c r="F129" s="8"/>
      <c r="G129" s="14"/>
      <c r="H129" s="8"/>
      <c r="I129" s="8"/>
      <c r="J129" s="88"/>
    </row>
    <row r="130" spans="4:10" s="4" customFormat="1" ht="11.5" x14ac:dyDescent="0.25">
      <c r="D130" s="11"/>
      <c r="E130" s="14"/>
      <c r="F130" s="8"/>
      <c r="G130" s="14"/>
      <c r="H130" s="8"/>
      <c r="I130" s="8"/>
      <c r="J130" s="88"/>
    </row>
    <row r="131" spans="4:10" s="4" customFormat="1" ht="11.5" x14ac:dyDescent="0.25">
      <c r="D131" s="11"/>
      <c r="E131" s="14"/>
      <c r="F131" s="8"/>
      <c r="G131" s="14"/>
      <c r="H131" s="8"/>
      <c r="I131" s="8"/>
      <c r="J131" s="88"/>
    </row>
    <row r="132" spans="4:10" s="4" customFormat="1" ht="11.5" x14ac:dyDescent="0.25">
      <c r="D132" s="11"/>
      <c r="E132" s="14"/>
      <c r="F132" s="8"/>
      <c r="G132" s="14"/>
      <c r="H132" s="8"/>
      <c r="I132" s="8"/>
      <c r="J132" s="88"/>
    </row>
    <row r="133" spans="4:10" s="4" customFormat="1" ht="11.5" x14ac:dyDescent="0.25">
      <c r="D133" s="11"/>
      <c r="E133" s="14"/>
      <c r="F133" s="8"/>
      <c r="G133" s="14"/>
      <c r="H133" s="8"/>
      <c r="I133" s="8"/>
      <c r="J133" s="88"/>
    </row>
    <row r="134" spans="4:10" s="4" customFormat="1" ht="11.5" x14ac:dyDescent="0.25">
      <c r="D134" s="11"/>
      <c r="E134" s="14"/>
      <c r="F134" s="8"/>
      <c r="G134" s="14"/>
      <c r="H134" s="8"/>
      <c r="I134" s="8"/>
      <c r="J134" s="88"/>
    </row>
    <row r="135" spans="4:10" s="4" customFormat="1" ht="11.5" x14ac:dyDescent="0.25">
      <c r="D135" s="11"/>
      <c r="E135" s="14"/>
      <c r="F135" s="8"/>
      <c r="G135" s="14"/>
      <c r="H135" s="8"/>
      <c r="I135" s="8"/>
      <c r="J135" s="88"/>
    </row>
    <row r="136" spans="4:10" s="4" customFormat="1" ht="11.5" x14ac:dyDescent="0.25">
      <c r="D136" s="11"/>
      <c r="E136" s="14"/>
      <c r="F136" s="8"/>
      <c r="G136" s="14"/>
      <c r="H136" s="8"/>
      <c r="I136" s="8"/>
      <c r="J136" s="88"/>
    </row>
    <row r="137" spans="4:10" s="4" customFormat="1" ht="11.5" x14ac:dyDescent="0.25">
      <c r="D137" s="11"/>
      <c r="E137" s="14"/>
      <c r="F137" s="8"/>
      <c r="G137" s="14"/>
      <c r="H137" s="8"/>
      <c r="I137" s="8"/>
      <c r="J137" s="88"/>
    </row>
    <row r="138" spans="4:10" s="4" customFormat="1" ht="11.5" x14ac:dyDescent="0.25">
      <c r="D138" s="11"/>
      <c r="E138" s="14"/>
      <c r="F138" s="8"/>
      <c r="G138" s="14"/>
      <c r="H138" s="8"/>
      <c r="I138" s="8"/>
      <c r="J138" s="88"/>
    </row>
    <row r="139" spans="4:10" s="4" customFormat="1" ht="11.5" x14ac:dyDescent="0.25">
      <c r="D139" s="11"/>
      <c r="E139" s="14"/>
      <c r="F139" s="8"/>
      <c r="G139" s="14"/>
      <c r="H139" s="8"/>
      <c r="I139" s="8"/>
      <c r="J139" s="88"/>
    </row>
    <row r="140" spans="4:10" s="4" customFormat="1" ht="11.5" x14ac:dyDescent="0.25">
      <c r="D140" s="11"/>
      <c r="E140" s="14"/>
      <c r="F140" s="8"/>
      <c r="G140" s="14"/>
      <c r="H140" s="8"/>
      <c r="I140" s="8"/>
      <c r="J140" s="88"/>
    </row>
    <row r="141" spans="4:10" s="4" customFormat="1" ht="11.5" x14ac:dyDescent="0.25">
      <c r="D141" s="11"/>
      <c r="E141" s="14"/>
      <c r="F141" s="8"/>
      <c r="G141" s="14"/>
      <c r="H141" s="8"/>
      <c r="I141" s="8"/>
      <c r="J141" s="88"/>
    </row>
    <row r="142" spans="4:10" s="4" customFormat="1" ht="11.5" x14ac:dyDescent="0.25">
      <c r="D142" s="11"/>
      <c r="E142" s="14"/>
      <c r="F142" s="8"/>
      <c r="G142" s="14"/>
      <c r="H142" s="8"/>
      <c r="I142" s="8"/>
      <c r="J142" s="88"/>
    </row>
    <row r="143" spans="4:10" s="4" customFormat="1" ht="11.5" x14ac:dyDescent="0.25">
      <c r="D143" s="11"/>
      <c r="E143" s="14"/>
      <c r="F143" s="8"/>
      <c r="G143" s="14"/>
      <c r="H143" s="8"/>
      <c r="I143" s="8"/>
      <c r="J143" s="88"/>
    </row>
    <row r="144" spans="4:10" s="4" customFormat="1" ht="11.5" x14ac:dyDescent="0.25">
      <c r="D144" s="11"/>
      <c r="E144" s="14"/>
      <c r="F144" s="8"/>
      <c r="G144" s="14"/>
      <c r="H144" s="8"/>
      <c r="I144" s="8"/>
      <c r="J144" s="88"/>
    </row>
    <row r="145" spans="4:10" s="4" customFormat="1" ht="11.5" x14ac:dyDescent="0.25">
      <c r="D145" s="11"/>
      <c r="E145" s="14"/>
      <c r="F145" s="8"/>
      <c r="G145" s="14"/>
      <c r="H145" s="8"/>
      <c r="I145" s="8"/>
      <c r="J145" s="88"/>
    </row>
    <row r="146" spans="4:10" s="4" customFormat="1" ht="11.5" x14ac:dyDescent="0.25">
      <c r="D146" s="11"/>
      <c r="E146" s="14"/>
      <c r="F146" s="8"/>
      <c r="G146" s="14"/>
      <c r="H146" s="8"/>
      <c r="I146" s="8"/>
      <c r="J146" s="88"/>
    </row>
    <row r="147" spans="4:10" s="4" customFormat="1" ht="11.5" x14ac:dyDescent="0.25">
      <c r="D147" s="11"/>
      <c r="E147" s="14"/>
      <c r="F147" s="8"/>
      <c r="G147" s="14"/>
      <c r="H147" s="8"/>
      <c r="I147" s="8"/>
      <c r="J147" s="88"/>
    </row>
    <row r="148" spans="4:10" s="4" customFormat="1" ht="11.5" x14ac:dyDescent="0.25">
      <c r="D148" s="11"/>
      <c r="E148" s="14"/>
      <c r="F148" s="8"/>
      <c r="G148" s="14"/>
      <c r="H148" s="8"/>
      <c r="I148" s="8"/>
      <c r="J148" s="88"/>
    </row>
    <row r="149" spans="4:10" s="4" customFormat="1" ht="11.5" x14ac:dyDescent="0.25">
      <c r="D149" s="11"/>
      <c r="E149" s="14"/>
      <c r="F149" s="8"/>
      <c r="G149" s="14"/>
      <c r="H149" s="8"/>
      <c r="I149" s="8"/>
      <c r="J149" s="88"/>
    </row>
    <row r="150" spans="4:10" s="4" customFormat="1" ht="11.5" x14ac:dyDescent="0.25">
      <c r="D150" s="11"/>
      <c r="E150" s="14"/>
      <c r="F150" s="8"/>
      <c r="G150" s="14"/>
      <c r="H150" s="8"/>
      <c r="I150" s="8"/>
      <c r="J150" s="88"/>
    </row>
  </sheetData>
  <mergeCells count="8">
    <mergeCell ref="B55:C55"/>
    <mergeCell ref="E54:F54"/>
    <mergeCell ref="E55:F55"/>
    <mergeCell ref="C7:E7"/>
    <mergeCell ref="C8:E8"/>
    <mergeCell ref="B50:F50"/>
    <mergeCell ref="B52:C52"/>
    <mergeCell ref="E52:F52"/>
  </mergeCells>
  <printOptions horizontalCentered="1"/>
  <pageMargins left="0.2" right="0.2" top="0.5" bottom="0.5" header="0.3" footer="0.3"/>
  <pageSetup scale="79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73D9A3-39BC-40C2-9247-DDC538AF5B10}">
          <x14:formula1>
            <xm:f>'Rate Sheet'!$G$1:$G$36</xm:f>
          </x14:formula1>
          <xm:sqref>C7:E7</xm:sqref>
        </x14:dataValidation>
        <x14:dataValidation type="list" allowBlank="1" showInputMessage="1" showErrorMessage="1" xr:uid="{205A41D7-578D-49E2-A939-1A9BC2BA60D0}">
          <x14:formula1>
            <xm:f>'Rate Sheet'!$G$39:$G$50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3C95-97F5-4131-A82C-E9E80740F425}">
  <dimension ref="A1:G817"/>
  <sheetViews>
    <sheetView topLeftCell="A133" workbookViewId="0">
      <selection activeCell="C7" sqref="C7"/>
    </sheetView>
  </sheetViews>
  <sheetFormatPr defaultRowHeight="14.5" x14ac:dyDescent="0.35"/>
  <cols>
    <col min="1" max="1" width="27.7265625" customWidth="1"/>
    <col min="2" max="2" width="23.7265625" customWidth="1"/>
    <col min="3" max="3" width="33.453125" customWidth="1"/>
  </cols>
  <sheetData>
    <row r="1" spans="1:7" x14ac:dyDescent="0.35">
      <c r="A1" s="65" t="s">
        <v>75</v>
      </c>
      <c r="B1" s="66" t="s">
        <v>77</v>
      </c>
      <c r="C1" s="66" t="s">
        <v>78</v>
      </c>
      <c r="D1" s="67" t="s">
        <v>79</v>
      </c>
      <c r="G1" t="s">
        <v>80</v>
      </c>
    </row>
    <row r="2" spans="1:7" x14ac:dyDescent="0.35">
      <c r="A2" t="s">
        <v>80</v>
      </c>
      <c r="B2" s="68" t="s">
        <v>81</v>
      </c>
      <c r="C2" s="68" t="str">
        <f>+CONCATENATE(A2," ",B2)</f>
        <v>Adult-Large-General Add-On Outpatient Type Svcs - Individual
(Includes: Peer Services, Care Coordination, Recovery Services, Clinical Consultation, LOC Brief Screening, etc)</v>
      </c>
      <c r="D2" s="69">
        <v>3.73</v>
      </c>
      <c r="G2" t="s">
        <v>83</v>
      </c>
    </row>
    <row r="3" spans="1:7" x14ac:dyDescent="0.35">
      <c r="A3" t="s">
        <v>80</v>
      </c>
      <c r="B3" s="68" t="s">
        <v>82</v>
      </c>
      <c r="C3" s="68" t="str">
        <f t="shared" ref="C3:C172" si="0">+CONCATENATE(A3," ",B3)</f>
        <v>Adult-Large-General Add-On Outpatient Type Svcs - Group
(Includes: Peer Services, Recovery Services, etc)</v>
      </c>
      <c r="D3" s="69">
        <v>0.83</v>
      </c>
      <c r="G3" t="s">
        <v>84</v>
      </c>
    </row>
    <row r="4" spans="1:7" x14ac:dyDescent="0.35">
      <c r="A4" t="s">
        <v>80</v>
      </c>
      <c r="B4" s="68" t="s">
        <v>17</v>
      </c>
      <c r="C4" s="68" t="str">
        <f t="shared" si="0"/>
        <v>Adult-Large-General MAT Add-On Services: Physicians Assistant - Individual</v>
      </c>
      <c r="D4" s="69">
        <v>7.59</v>
      </c>
      <c r="G4" t="s">
        <v>85</v>
      </c>
    </row>
    <row r="5" spans="1:7" x14ac:dyDescent="0.35">
      <c r="A5" t="s">
        <v>80</v>
      </c>
      <c r="B5" s="68" t="s">
        <v>18</v>
      </c>
      <c r="C5" s="68" t="str">
        <f t="shared" si="0"/>
        <v>Adult-Large-General MAT Add-On Services:  Physicians Assistant - Group</v>
      </c>
      <c r="D5" s="69">
        <v>1.69</v>
      </c>
      <c r="G5" t="s">
        <v>88</v>
      </c>
    </row>
    <row r="6" spans="1:7" x14ac:dyDescent="0.35">
      <c r="A6" t="s">
        <v>80</v>
      </c>
      <c r="B6" s="68" t="s">
        <v>19</v>
      </c>
      <c r="C6" s="68" t="str">
        <f t="shared" si="0"/>
        <v>Adult-Large-General MAT Add-On Services:  Nurse Practitioner - Individual</v>
      </c>
      <c r="D6" s="69">
        <v>8.42</v>
      </c>
      <c r="G6" t="s">
        <v>89</v>
      </c>
    </row>
    <row r="7" spans="1:7" x14ac:dyDescent="0.35">
      <c r="A7" t="s">
        <v>80</v>
      </c>
      <c r="B7" s="68" t="s">
        <v>20</v>
      </c>
      <c r="C7" s="68" t="str">
        <f t="shared" si="0"/>
        <v>Adult-Large-General MAT Add-On Services:  Nurse Practitioner - Group</v>
      </c>
      <c r="D7" s="69">
        <v>1.87</v>
      </c>
      <c r="G7" t="s">
        <v>90</v>
      </c>
    </row>
    <row r="8" spans="1:7" x14ac:dyDescent="0.35">
      <c r="A8" t="s">
        <v>80</v>
      </c>
      <c r="B8" s="68" t="s">
        <v>21</v>
      </c>
      <c r="C8" s="68" t="str">
        <f t="shared" si="0"/>
        <v>Adult-Large-General MAT Add-On Services:  Registered Nurse - Individual</v>
      </c>
      <c r="D8" s="69">
        <v>6.88</v>
      </c>
      <c r="G8" t="s">
        <v>91</v>
      </c>
    </row>
    <row r="9" spans="1:7" x14ac:dyDescent="0.35">
      <c r="A9" t="s">
        <v>80</v>
      </c>
      <c r="B9" s="68" t="s">
        <v>22</v>
      </c>
      <c r="C9" s="68" t="str">
        <f t="shared" si="0"/>
        <v>Adult-Large-General MAT Add-On Services:  Registered Nurse - Group</v>
      </c>
      <c r="D9" s="69">
        <v>1.53</v>
      </c>
      <c r="G9" t="s">
        <v>92</v>
      </c>
    </row>
    <row r="10" spans="1:7" x14ac:dyDescent="0.35">
      <c r="A10" t="s">
        <v>80</v>
      </c>
      <c r="B10" s="68" t="s">
        <v>23</v>
      </c>
      <c r="C10" s="68" t="str">
        <f t="shared" si="0"/>
        <v>Adult-Large-General MAT Add-On Services:  Pharmacist - Individual</v>
      </c>
      <c r="D10" s="69">
        <v>8.1</v>
      </c>
      <c r="G10" t="s">
        <v>93</v>
      </c>
    </row>
    <row r="11" spans="1:7" x14ac:dyDescent="0.35">
      <c r="A11" t="s">
        <v>80</v>
      </c>
      <c r="B11" s="68" t="s">
        <v>24</v>
      </c>
      <c r="C11" s="68" t="str">
        <f t="shared" si="0"/>
        <v>Adult-Large-General MAT Add-On Services:  Pharmacist - Group</v>
      </c>
      <c r="D11" s="69">
        <v>1.8</v>
      </c>
      <c r="G11" t="s">
        <v>96</v>
      </c>
    </row>
    <row r="12" spans="1:7" x14ac:dyDescent="0.35">
      <c r="A12" t="s">
        <v>80</v>
      </c>
      <c r="B12" s="68" t="s">
        <v>25</v>
      </c>
      <c r="C12" s="68" t="str">
        <f t="shared" si="0"/>
        <v>Adult-Large-General MAT Add-On Services:  MD - Individual</v>
      </c>
      <c r="D12" s="69">
        <v>16.93</v>
      </c>
      <c r="G12" t="s">
        <v>97</v>
      </c>
    </row>
    <row r="13" spans="1:7" x14ac:dyDescent="0.35">
      <c r="A13" t="s">
        <v>80</v>
      </c>
      <c r="B13" s="68" t="s">
        <v>26</v>
      </c>
      <c r="C13" s="68" t="str">
        <f t="shared" si="0"/>
        <v>Adult-Large-General MAT Add-On Services:  MD - Group</v>
      </c>
      <c r="D13" s="70">
        <v>3.77</v>
      </c>
      <c r="G13" t="s">
        <v>98</v>
      </c>
    </row>
    <row r="14" spans="1:7" x14ac:dyDescent="0.35">
      <c r="A14" t="s">
        <v>80</v>
      </c>
      <c r="B14" s="68" t="s">
        <v>27</v>
      </c>
      <c r="C14" s="68" t="str">
        <f t="shared" si="0"/>
        <v>Adult-Large-General Residential 3.1</v>
      </c>
      <c r="D14" s="69">
        <v>159.26</v>
      </c>
      <c r="G14" t="s">
        <v>99</v>
      </c>
    </row>
    <row r="15" spans="1:7" x14ac:dyDescent="0.35">
      <c r="A15" t="s">
        <v>80</v>
      </c>
      <c r="B15" s="68" t="s">
        <v>28</v>
      </c>
      <c r="C15" s="68" t="str">
        <f t="shared" si="0"/>
        <v>Adult-Large-General Residential 3.3</v>
      </c>
      <c r="D15" s="69">
        <v>207.04</v>
      </c>
      <c r="G15" t="s">
        <v>100</v>
      </c>
    </row>
    <row r="16" spans="1:7" x14ac:dyDescent="0.35">
      <c r="A16" t="s">
        <v>80</v>
      </c>
      <c r="B16" s="68" t="s">
        <v>29</v>
      </c>
      <c r="C16" s="68" t="str">
        <f t="shared" si="0"/>
        <v>Adult-Large-General Residential 3.5</v>
      </c>
      <c r="D16" s="69">
        <v>188.36</v>
      </c>
      <c r="G16" t="s">
        <v>101</v>
      </c>
    </row>
    <row r="17" spans="1:7" x14ac:dyDescent="0.35">
      <c r="A17" t="s">
        <v>80</v>
      </c>
      <c r="B17" s="68" t="s">
        <v>30</v>
      </c>
      <c r="C17" s="68" t="str">
        <f t="shared" si="0"/>
        <v>Adult-Large-General Withdrawal Management 3.2</v>
      </c>
      <c r="D17" s="69">
        <v>209.3</v>
      </c>
      <c r="G17" t="s">
        <v>104</v>
      </c>
    </row>
    <row r="18" spans="1:7" x14ac:dyDescent="0.35">
      <c r="A18" t="s">
        <v>80</v>
      </c>
      <c r="B18" s="68" t="s">
        <v>10</v>
      </c>
      <c r="C18" s="68" t="str">
        <f t="shared" si="0"/>
        <v>Adult-Large-General Room &amp; Board</v>
      </c>
      <c r="D18" s="69">
        <v>55</v>
      </c>
      <c r="G18" t="s">
        <v>105</v>
      </c>
    </row>
    <row r="19" spans="1:7" x14ac:dyDescent="0.35">
      <c r="A19" t="s">
        <v>83</v>
      </c>
      <c r="B19" s="68" t="s">
        <v>81</v>
      </c>
      <c r="C19" s="68" t="str">
        <f t="shared" si="0"/>
        <v>Adult-Large-General-Rural Add-On Outpatient Type Svcs - Individual
(Includes: Peer Services, Care Coordination, Recovery Services, Clinical Consultation, LOC Brief Screening, etc)</v>
      </c>
      <c r="D19" s="69">
        <v>4</v>
      </c>
      <c r="G19" t="s">
        <v>106</v>
      </c>
    </row>
    <row r="20" spans="1:7" x14ac:dyDescent="0.35">
      <c r="A20" t="s">
        <v>83</v>
      </c>
      <c r="B20" s="68" t="s">
        <v>82</v>
      </c>
      <c r="C20" s="68" t="str">
        <f t="shared" si="0"/>
        <v>Adult-Large-General-Rural Add-On Outpatient Type Svcs - Group
(Includes: Peer Services, Recovery Services, etc)</v>
      </c>
      <c r="D20" s="69">
        <v>0.89</v>
      </c>
      <c r="G20" t="s">
        <v>107</v>
      </c>
    </row>
    <row r="21" spans="1:7" x14ac:dyDescent="0.35">
      <c r="A21" t="s">
        <v>83</v>
      </c>
      <c r="B21" s="68" t="s">
        <v>17</v>
      </c>
      <c r="C21" s="68" t="str">
        <f t="shared" si="0"/>
        <v>Adult-Large-General-Rural MAT Add-On Services: Physicians Assistant - Individual</v>
      </c>
      <c r="D21" s="69">
        <v>8.14</v>
      </c>
      <c r="G21" t="s">
        <v>108</v>
      </c>
    </row>
    <row r="22" spans="1:7" x14ac:dyDescent="0.35">
      <c r="A22" t="s">
        <v>83</v>
      </c>
      <c r="B22" s="68" t="s">
        <v>18</v>
      </c>
      <c r="C22" s="68" t="str">
        <f t="shared" si="0"/>
        <v>Adult-Large-General-Rural MAT Add-On Services:  Physicians Assistant - Group</v>
      </c>
      <c r="D22" s="69">
        <v>1.81</v>
      </c>
      <c r="G22" t="s">
        <v>109</v>
      </c>
    </row>
    <row r="23" spans="1:7" x14ac:dyDescent="0.35">
      <c r="A23" t="s">
        <v>83</v>
      </c>
      <c r="B23" s="68" t="s">
        <v>19</v>
      </c>
      <c r="C23" s="68" t="str">
        <f t="shared" si="0"/>
        <v>Adult-Large-General-Rural MAT Add-On Services:  Nurse Practitioner - Individual</v>
      </c>
      <c r="D23" s="69">
        <v>9.02</v>
      </c>
      <c r="G23" t="s">
        <v>112</v>
      </c>
    </row>
    <row r="24" spans="1:7" x14ac:dyDescent="0.35">
      <c r="A24" t="s">
        <v>83</v>
      </c>
      <c r="B24" s="68" t="s">
        <v>20</v>
      </c>
      <c r="C24" s="68" t="str">
        <f t="shared" si="0"/>
        <v>Adult-Large-General-Rural MAT Add-On Services:  Nurse Practitioner - Group</v>
      </c>
      <c r="D24" s="69">
        <v>2</v>
      </c>
      <c r="G24" t="s">
        <v>113</v>
      </c>
    </row>
    <row r="25" spans="1:7" x14ac:dyDescent="0.35">
      <c r="A25" t="s">
        <v>83</v>
      </c>
      <c r="B25" s="68" t="s">
        <v>21</v>
      </c>
      <c r="C25" s="68" t="str">
        <f t="shared" si="0"/>
        <v>Adult-Large-General-Rural MAT Add-On Services:  Registered Nurse - Individual</v>
      </c>
      <c r="D25" s="69">
        <v>7.37</v>
      </c>
      <c r="G25" t="s">
        <v>114</v>
      </c>
    </row>
    <row r="26" spans="1:7" x14ac:dyDescent="0.35">
      <c r="A26" t="s">
        <v>83</v>
      </c>
      <c r="B26" s="68" t="s">
        <v>22</v>
      </c>
      <c r="C26" s="68" t="str">
        <f t="shared" si="0"/>
        <v>Adult-Large-General-Rural MAT Add-On Services:  Registered Nurse - Group</v>
      </c>
      <c r="D26" s="69">
        <v>1.64</v>
      </c>
      <c r="G26" t="s">
        <v>115</v>
      </c>
    </row>
    <row r="27" spans="1:7" x14ac:dyDescent="0.35">
      <c r="A27" t="s">
        <v>83</v>
      </c>
      <c r="B27" s="68" t="s">
        <v>23</v>
      </c>
      <c r="C27" s="68" t="str">
        <f t="shared" si="0"/>
        <v>Adult-Large-General-Rural MAT Add-On Services:  Pharmacist - Individual</v>
      </c>
      <c r="D27" s="69">
        <v>8.68</v>
      </c>
      <c r="G27" t="s">
        <v>116</v>
      </c>
    </row>
    <row r="28" spans="1:7" x14ac:dyDescent="0.35">
      <c r="A28" t="s">
        <v>83</v>
      </c>
      <c r="B28" s="68" t="s">
        <v>24</v>
      </c>
      <c r="C28" s="68" t="str">
        <f t="shared" si="0"/>
        <v>Adult-Large-General-Rural MAT Add-On Services:  Pharmacist - Group</v>
      </c>
      <c r="D28" s="69">
        <v>1.93</v>
      </c>
      <c r="G28" t="s">
        <v>117</v>
      </c>
    </row>
    <row r="29" spans="1:7" x14ac:dyDescent="0.35">
      <c r="A29" t="s">
        <v>83</v>
      </c>
      <c r="B29" s="68" t="s">
        <v>25</v>
      </c>
      <c r="C29" s="68" t="str">
        <f t="shared" si="0"/>
        <v>Adult-Large-General-Rural MAT Add-On Services:  MD - Individual</v>
      </c>
      <c r="D29" s="69">
        <v>18.14</v>
      </c>
      <c r="G29" t="s">
        <v>120</v>
      </c>
    </row>
    <row r="30" spans="1:7" x14ac:dyDescent="0.35">
      <c r="A30" t="s">
        <v>83</v>
      </c>
      <c r="B30" s="68" t="s">
        <v>26</v>
      </c>
      <c r="C30" s="68" t="str">
        <f t="shared" si="0"/>
        <v>Adult-Large-General-Rural MAT Add-On Services:  MD - Group</v>
      </c>
      <c r="D30" s="70">
        <v>4.04</v>
      </c>
      <c r="G30" t="s">
        <v>121</v>
      </c>
    </row>
    <row r="31" spans="1:7" x14ac:dyDescent="0.35">
      <c r="A31" t="s">
        <v>83</v>
      </c>
      <c r="B31" s="68" t="s">
        <v>27</v>
      </c>
      <c r="C31" s="68" t="str">
        <f t="shared" si="0"/>
        <v>Adult-Large-General-Rural Residential 3.1</v>
      </c>
      <c r="D31" s="69">
        <v>170.64</v>
      </c>
      <c r="G31" t="s">
        <v>122</v>
      </c>
    </row>
    <row r="32" spans="1:7" x14ac:dyDescent="0.35">
      <c r="A32" t="s">
        <v>83</v>
      </c>
      <c r="B32" s="68" t="s">
        <v>28</v>
      </c>
      <c r="C32" s="68" t="str">
        <f t="shared" si="0"/>
        <v>Adult-Large-General-Rural Residential 3.3</v>
      </c>
      <c r="D32" s="69">
        <v>221.83</v>
      </c>
      <c r="G32" t="s">
        <v>123</v>
      </c>
    </row>
    <row r="33" spans="1:7" x14ac:dyDescent="0.35">
      <c r="A33" t="s">
        <v>83</v>
      </c>
      <c r="B33" s="68" t="s">
        <v>29</v>
      </c>
      <c r="C33" s="68" t="str">
        <f t="shared" si="0"/>
        <v>Adult-Large-General-Rural Residential 3.5</v>
      </c>
      <c r="D33" s="69">
        <v>201.82</v>
      </c>
      <c r="G33" t="s">
        <v>124</v>
      </c>
    </row>
    <row r="34" spans="1:7" x14ac:dyDescent="0.35">
      <c r="A34" t="s">
        <v>83</v>
      </c>
      <c r="B34" s="68" t="s">
        <v>30</v>
      </c>
      <c r="C34" s="68" t="str">
        <f t="shared" si="0"/>
        <v>Adult-Large-General-Rural Withdrawal Management 3.2</v>
      </c>
      <c r="D34" s="69">
        <v>224.25</v>
      </c>
      <c r="G34" t="s">
        <v>125</v>
      </c>
    </row>
    <row r="35" spans="1:7" x14ac:dyDescent="0.35">
      <c r="A35" t="s">
        <v>83</v>
      </c>
      <c r="B35" s="68" t="s">
        <v>10</v>
      </c>
      <c r="C35" s="68" t="str">
        <f t="shared" si="0"/>
        <v>Adult-Large-General-Rural Room &amp; Board</v>
      </c>
      <c r="D35" s="69">
        <v>56.25</v>
      </c>
      <c r="G35" t="s">
        <v>128</v>
      </c>
    </row>
    <row r="36" spans="1:7" x14ac:dyDescent="0.35">
      <c r="A36" t="s">
        <v>84</v>
      </c>
      <c r="B36" s="68" t="s">
        <v>81</v>
      </c>
      <c r="C36" s="68" t="str">
        <f t="shared" si="0"/>
        <v>Adult-Large-IMS Add-On Outpatient Type Svcs - Individual
(Includes: Peer Services, Care Coordination, Recovery Services, Clinical Consultation, LOC Brief Screening, etc)</v>
      </c>
      <c r="D36" s="37">
        <v>4</v>
      </c>
      <c r="G36" t="s">
        <v>129</v>
      </c>
    </row>
    <row r="37" spans="1:7" x14ac:dyDescent="0.35">
      <c r="A37" t="s">
        <v>84</v>
      </c>
      <c r="B37" s="68" t="s">
        <v>82</v>
      </c>
      <c r="C37" s="68" t="str">
        <f t="shared" si="0"/>
        <v>Adult-Large-IMS Add-On Outpatient Type Svcs - Group
(Includes: Peer Services, Recovery Services, etc)</v>
      </c>
      <c r="D37" s="37">
        <v>0.89</v>
      </c>
    </row>
    <row r="38" spans="1:7" x14ac:dyDescent="0.35">
      <c r="A38" t="s">
        <v>84</v>
      </c>
      <c r="B38" s="68" t="s">
        <v>17</v>
      </c>
      <c r="C38" s="68" t="str">
        <f t="shared" si="0"/>
        <v>Adult-Large-IMS MAT Add-On Services: Physicians Assistant - Individual</v>
      </c>
      <c r="D38" s="37">
        <v>8.14</v>
      </c>
    </row>
    <row r="39" spans="1:7" x14ac:dyDescent="0.35">
      <c r="A39" t="s">
        <v>84</v>
      </c>
      <c r="B39" s="68" t="s">
        <v>18</v>
      </c>
      <c r="C39" s="68" t="str">
        <f t="shared" si="0"/>
        <v>Adult-Large-IMS MAT Add-On Services:  Physicians Assistant - Group</v>
      </c>
      <c r="D39" s="37">
        <v>1.81</v>
      </c>
      <c r="G39" t="s">
        <v>86</v>
      </c>
    </row>
    <row r="40" spans="1:7" x14ac:dyDescent="0.35">
      <c r="A40" t="s">
        <v>84</v>
      </c>
      <c r="B40" s="68" t="s">
        <v>19</v>
      </c>
      <c r="C40" s="68" t="str">
        <f t="shared" si="0"/>
        <v>Adult-Large-IMS MAT Add-On Services:  Nurse Practitioner - Individual</v>
      </c>
      <c r="D40" s="37">
        <v>9.02</v>
      </c>
      <c r="G40" t="s">
        <v>87</v>
      </c>
    </row>
    <row r="41" spans="1:7" x14ac:dyDescent="0.35">
      <c r="A41" t="s">
        <v>84</v>
      </c>
      <c r="B41" s="68" t="s">
        <v>20</v>
      </c>
      <c r="C41" s="68" t="str">
        <f t="shared" si="0"/>
        <v>Adult-Large-IMS MAT Add-On Services:  Nurse Practitioner - Group</v>
      </c>
      <c r="D41" s="37">
        <v>2</v>
      </c>
      <c r="G41" t="s">
        <v>94</v>
      </c>
    </row>
    <row r="42" spans="1:7" x14ac:dyDescent="0.35">
      <c r="A42" t="s">
        <v>84</v>
      </c>
      <c r="B42" s="68" t="s">
        <v>21</v>
      </c>
      <c r="C42" s="68" t="str">
        <f t="shared" si="0"/>
        <v>Adult-Large-IMS MAT Add-On Services:  Registered Nurse - Individual</v>
      </c>
      <c r="D42" s="37">
        <v>7.37</v>
      </c>
      <c r="G42" t="s">
        <v>95</v>
      </c>
    </row>
    <row r="43" spans="1:7" x14ac:dyDescent="0.35">
      <c r="A43" t="s">
        <v>84</v>
      </c>
      <c r="B43" s="68" t="s">
        <v>22</v>
      </c>
      <c r="C43" s="68" t="str">
        <f t="shared" si="0"/>
        <v>Adult-Large-IMS MAT Add-On Services:  Registered Nurse - Group</v>
      </c>
      <c r="D43" s="37">
        <v>1.64</v>
      </c>
      <c r="G43" t="s">
        <v>102</v>
      </c>
    </row>
    <row r="44" spans="1:7" x14ac:dyDescent="0.35">
      <c r="A44" t="s">
        <v>84</v>
      </c>
      <c r="B44" s="68" t="s">
        <v>23</v>
      </c>
      <c r="C44" s="68" t="str">
        <f t="shared" si="0"/>
        <v>Adult-Large-IMS MAT Add-On Services:  Pharmacist - Individual</v>
      </c>
      <c r="D44" s="37">
        <v>8.68</v>
      </c>
      <c r="G44" t="s">
        <v>103</v>
      </c>
    </row>
    <row r="45" spans="1:7" x14ac:dyDescent="0.35">
      <c r="A45" t="s">
        <v>84</v>
      </c>
      <c r="B45" s="68" t="s">
        <v>24</v>
      </c>
      <c r="C45" s="68" t="str">
        <f t="shared" si="0"/>
        <v>Adult-Large-IMS MAT Add-On Services:  Pharmacist - Group</v>
      </c>
      <c r="D45" s="37">
        <v>1.93</v>
      </c>
      <c r="G45" t="s">
        <v>110</v>
      </c>
    </row>
    <row r="46" spans="1:7" x14ac:dyDescent="0.35">
      <c r="A46" t="s">
        <v>84</v>
      </c>
      <c r="B46" s="68" t="s">
        <v>25</v>
      </c>
      <c r="C46" s="68" t="str">
        <f t="shared" si="0"/>
        <v>Adult-Large-IMS MAT Add-On Services:  MD - Individual</v>
      </c>
      <c r="D46" s="37">
        <v>18.14</v>
      </c>
      <c r="G46" t="s">
        <v>111</v>
      </c>
    </row>
    <row r="47" spans="1:7" x14ac:dyDescent="0.35">
      <c r="A47" t="s">
        <v>84</v>
      </c>
      <c r="B47" s="68" t="s">
        <v>26</v>
      </c>
      <c r="C47" s="68" t="str">
        <f t="shared" si="0"/>
        <v>Adult-Large-IMS MAT Add-On Services:  MD - Group</v>
      </c>
      <c r="D47" s="71">
        <v>4.04</v>
      </c>
      <c r="G47" t="s">
        <v>118</v>
      </c>
    </row>
    <row r="48" spans="1:7" x14ac:dyDescent="0.35">
      <c r="A48" t="s">
        <v>84</v>
      </c>
      <c r="B48" s="68" t="s">
        <v>27</v>
      </c>
      <c r="C48" s="68" t="str">
        <f t="shared" si="0"/>
        <v>Adult-Large-IMS Residential 3.1</v>
      </c>
      <c r="D48" s="37">
        <v>170.64</v>
      </c>
      <c r="G48" t="s">
        <v>119</v>
      </c>
    </row>
    <row r="49" spans="1:7" x14ac:dyDescent="0.35">
      <c r="A49" t="s">
        <v>84</v>
      </c>
      <c r="B49" s="68" t="s">
        <v>28</v>
      </c>
      <c r="C49" s="68" t="str">
        <f t="shared" si="0"/>
        <v>Adult-Large-IMS Residential 3.3</v>
      </c>
      <c r="D49" s="37">
        <v>221.83</v>
      </c>
      <c r="G49" t="s">
        <v>126</v>
      </c>
    </row>
    <row r="50" spans="1:7" x14ac:dyDescent="0.35">
      <c r="A50" t="s">
        <v>84</v>
      </c>
      <c r="B50" s="68" t="s">
        <v>29</v>
      </c>
      <c r="C50" s="68" t="str">
        <f t="shared" si="0"/>
        <v>Adult-Large-IMS Residential 3.5</v>
      </c>
      <c r="D50" s="37">
        <v>201.82</v>
      </c>
      <c r="G50" t="s">
        <v>127</v>
      </c>
    </row>
    <row r="51" spans="1:7" x14ac:dyDescent="0.35">
      <c r="A51" t="s">
        <v>84</v>
      </c>
      <c r="B51" s="68" t="s">
        <v>30</v>
      </c>
      <c r="C51" s="68" t="str">
        <f t="shared" si="0"/>
        <v>Adult-Large-IMS Withdrawal Management 3.2</v>
      </c>
      <c r="D51" s="37">
        <v>224.25</v>
      </c>
    </row>
    <row r="52" spans="1:7" x14ac:dyDescent="0.35">
      <c r="A52" t="s">
        <v>84</v>
      </c>
      <c r="B52" s="68" t="s">
        <v>10</v>
      </c>
      <c r="C52" s="68" t="str">
        <f t="shared" si="0"/>
        <v>Adult-Large-IMS Room &amp; Board</v>
      </c>
      <c r="D52" s="37">
        <v>56.25</v>
      </c>
    </row>
    <row r="53" spans="1:7" x14ac:dyDescent="0.35">
      <c r="A53" t="s">
        <v>85</v>
      </c>
      <c r="B53" s="68" t="s">
        <v>81</v>
      </c>
      <c r="C53" s="68" t="str">
        <f t="shared" si="0"/>
        <v>Adult-Large-IMS-Rural Add-On Outpatient Type Svcs - Individual
(Includes: Peer Services, Care Coordination, Recovery Services, Clinical Consultation, LOC Brief Screening, etc)</v>
      </c>
      <c r="D53" s="37">
        <v>4.26</v>
      </c>
    </row>
    <row r="54" spans="1:7" x14ac:dyDescent="0.35">
      <c r="A54" t="s">
        <v>85</v>
      </c>
      <c r="B54" s="68" t="s">
        <v>82</v>
      </c>
      <c r="C54" s="68" t="str">
        <f t="shared" si="0"/>
        <v>Adult-Large-IMS-Rural Add-On Outpatient Type Svcs - Group
(Includes: Peer Services, Recovery Services, etc)</v>
      </c>
      <c r="D54" s="37">
        <v>0.95</v>
      </c>
    </row>
    <row r="55" spans="1:7" x14ac:dyDescent="0.35">
      <c r="A55" t="s">
        <v>85</v>
      </c>
      <c r="B55" s="68" t="s">
        <v>17</v>
      </c>
      <c r="C55" s="68" t="str">
        <f t="shared" si="0"/>
        <v>Adult-Large-IMS-Rural MAT Add-On Services: Physicians Assistant - Individual</v>
      </c>
      <c r="D55" s="37">
        <v>8.68</v>
      </c>
    </row>
    <row r="56" spans="1:7" x14ac:dyDescent="0.35">
      <c r="A56" t="s">
        <v>85</v>
      </c>
      <c r="B56" s="68" t="s">
        <v>18</v>
      </c>
      <c r="C56" s="68" t="str">
        <f t="shared" si="0"/>
        <v>Adult-Large-IMS-Rural MAT Add-On Services:  Physicians Assistant - Group</v>
      </c>
      <c r="D56" s="37">
        <v>1.93</v>
      </c>
    </row>
    <row r="57" spans="1:7" x14ac:dyDescent="0.35">
      <c r="A57" t="s">
        <v>85</v>
      </c>
      <c r="B57" s="68" t="s">
        <v>19</v>
      </c>
      <c r="C57" s="68" t="str">
        <f t="shared" si="0"/>
        <v>Adult-Large-IMS-Rural MAT Add-On Services:  Nurse Practitioner - Individual</v>
      </c>
      <c r="D57" s="37">
        <v>9.6199999999999992</v>
      </c>
    </row>
    <row r="58" spans="1:7" x14ac:dyDescent="0.35">
      <c r="A58" t="s">
        <v>85</v>
      </c>
      <c r="B58" s="68" t="s">
        <v>20</v>
      </c>
      <c r="C58" s="68" t="str">
        <f t="shared" si="0"/>
        <v>Adult-Large-IMS-Rural MAT Add-On Services:  Nurse Practitioner - Group</v>
      </c>
      <c r="D58" s="37">
        <v>2.14</v>
      </c>
    </row>
    <row r="59" spans="1:7" x14ac:dyDescent="0.35">
      <c r="A59" t="s">
        <v>85</v>
      </c>
      <c r="B59" s="68" t="s">
        <v>21</v>
      </c>
      <c r="C59" s="68" t="str">
        <f t="shared" si="0"/>
        <v>Adult-Large-IMS-Rural MAT Add-On Services:  Registered Nurse - Individual</v>
      </c>
      <c r="D59" s="37">
        <v>7.86</v>
      </c>
    </row>
    <row r="60" spans="1:7" x14ac:dyDescent="0.35">
      <c r="A60" t="s">
        <v>85</v>
      </c>
      <c r="B60" s="68" t="s">
        <v>22</v>
      </c>
      <c r="C60" s="68" t="str">
        <f t="shared" si="0"/>
        <v>Adult-Large-IMS-Rural MAT Add-On Services:  Registered Nurse - Group</v>
      </c>
      <c r="D60" s="37">
        <v>1.75</v>
      </c>
    </row>
    <row r="61" spans="1:7" x14ac:dyDescent="0.35">
      <c r="A61" t="s">
        <v>85</v>
      </c>
      <c r="B61" s="68" t="s">
        <v>23</v>
      </c>
      <c r="C61" s="68" t="str">
        <f t="shared" si="0"/>
        <v>Adult-Large-IMS-Rural MAT Add-On Services:  Pharmacist - Individual</v>
      </c>
      <c r="D61" s="37">
        <v>9.26</v>
      </c>
    </row>
    <row r="62" spans="1:7" x14ac:dyDescent="0.35">
      <c r="A62" t="s">
        <v>85</v>
      </c>
      <c r="B62" s="68" t="s">
        <v>24</v>
      </c>
      <c r="C62" s="68" t="str">
        <f t="shared" si="0"/>
        <v>Adult-Large-IMS-Rural MAT Add-On Services:  Pharmacist - Group</v>
      </c>
      <c r="D62" s="37">
        <v>2.06</v>
      </c>
    </row>
    <row r="63" spans="1:7" x14ac:dyDescent="0.35">
      <c r="A63" t="s">
        <v>85</v>
      </c>
      <c r="B63" s="68" t="s">
        <v>25</v>
      </c>
      <c r="C63" s="68" t="str">
        <f t="shared" si="0"/>
        <v>Adult-Large-IMS-Rural MAT Add-On Services:  MD - Individual</v>
      </c>
      <c r="D63" s="37">
        <v>19.350000000000001</v>
      </c>
    </row>
    <row r="64" spans="1:7" x14ac:dyDescent="0.35">
      <c r="A64" t="s">
        <v>85</v>
      </c>
      <c r="B64" s="68" t="s">
        <v>26</v>
      </c>
      <c r="C64" s="68" t="str">
        <f t="shared" si="0"/>
        <v>Adult-Large-IMS-Rural MAT Add-On Services:  MD - Group</v>
      </c>
      <c r="D64" s="37">
        <v>4.3</v>
      </c>
    </row>
    <row r="65" spans="1:4" x14ac:dyDescent="0.35">
      <c r="A65" t="s">
        <v>85</v>
      </c>
      <c r="B65" s="68" t="s">
        <v>27</v>
      </c>
      <c r="C65" s="68" t="str">
        <f t="shared" si="0"/>
        <v>Adult-Large-IMS-Rural Residential 3.1</v>
      </c>
      <c r="D65" s="37">
        <v>182.01</v>
      </c>
    </row>
    <row r="66" spans="1:4" x14ac:dyDescent="0.35">
      <c r="A66" t="s">
        <v>85</v>
      </c>
      <c r="B66" s="68" t="s">
        <v>28</v>
      </c>
      <c r="C66" s="68" t="str">
        <f t="shared" si="0"/>
        <v>Adult-Large-IMS-Rural Residential 3.3</v>
      </c>
      <c r="D66" s="37">
        <v>236.62</v>
      </c>
    </row>
    <row r="67" spans="1:4" x14ac:dyDescent="0.35">
      <c r="A67" t="s">
        <v>85</v>
      </c>
      <c r="B67" s="68" t="s">
        <v>29</v>
      </c>
      <c r="C67" s="68" t="str">
        <f t="shared" si="0"/>
        <v>Adult-Large-IMS-Rural Residential 3.5</v>
      </c>
      <c r="D67" s="37">
        <v>215.27</v>
      </c>
    </row>
    <row r="68" spans="1:4" x14ac:dyDescent="0.35">
      <c r="A68" t="s">
        <v>85</v>
      </c>
      <c r="B68" s="68" t="s">
        <v>30</v>
      </c>
      <c r="C68" s="68" t="str">
        <f t="shared" si="0"/>
        <v>Adult-Large-IMS-Rural Withdrawal Management 3.2</v>
      </c>
      <c r="D68" s="37">
        <v>239.2</v>
      </c>
    </row>
    <row r="69" spans="1:4" x14ac:dyDescent="0.35">
      <c r="A69" t="s">
        <v>85</v>
      </c>
      <c r="B69" s="68" t="s">
        <v>10</v>
      </c>
      <c r="C69" s="68" t="str">
        <f t="shared" si="0"/>
        <v>Adult-Large-IMS-Rural Room &amp; Board</v>
      </c>
      <c r="D69" s="37">
        <v>60</v>
      </c>
    </row>
    <row r="70" spans="1:4" x14ac:dyDescent="0.35">
      <c r="A70" t="s">
        <v>86</v>
      </c>
      <c r="B70" s="68" t="s">
        <v>81</v>
      </c>
      <c r="C70" s="68" t="str">
        <f t="shared" si="0"/>
        <v>Adult-Large-290 Clients Add-On Outpatient Type Svcs - Individual
(Includes: Peer Services, Care Coordination, Recovery Services, Clinical Consultation, LOC Brief Screening, etc)</v>
      </c>
      <c r="D70" s="37">
        <v>6.4</v>
      </c>
    </row>
    <row r="71" spans="1:4" x14ac:dyDescent="0.35">
      <c r="A71" t="s">
        <v>86</v>
      </c>
      <c r="B71" s="68" t="s">
        <v>82</v>
      </c>
      <c r="C71" s="68" t="str">
        <f t="shared" si="0"/>
        <v>Adult-Large-290 Clients Add-On Outpatient Type Svcs - Group
(Includes: Peer Services, Recovery Services, etc)</v>
      </c>
      <c r="D71" s="37">
        <v>1.42</v>
      </c>
    </row>
    <row r="72" spans="1:4" x14ac:dyDescent="0.35">
      <c r="A72" t="s">
        <v>86</v>
      </c>
      <c r="B72" s="68" t="s">
        <v>17</v>
      </c>
      <c r="C72" s="68" t="str">
        <f t="shared" si="0"/>
        <v>Adult-Large-290 Clients MAT Add-On Services: Physicians Assistant - Individual</v>
      </c>
      <c r="D72" s="37">
        <v>13.02</v>
      </c>
    </row>
    <row r="73" spans="1:4" x14ac:dyDescent="0.35">
      <c r="A73" t="s">
        <v>86</v>
      </c>
      <c r="B73" s="68" t="s">
        <v>18</v>
      </c>
      <c r="C73" s="68" t="str">
        <f t="shared" si="0"/>
        <v>Adult-Large-290 Clients MAT Add-On Services:  Physicians Assistant - Group</v>
      </c>
      <c r="D73" s="37">
        <v>2.89</v>
      </c>
    </row>
    <row r="74" spans="1:4" x14ac:dyDescent="0.35">
      <c r="A74" t="s">
        <v>86</v>
      </c>
      <c r="B74" s="68" t="s">
        <v>19</v>
      </c>
      <c r="C74" s="68" t="str">
        <f t="shared" si="0"/>
        <v>Adult-Large-290 Clients MAT Add-On Services:  Nurse Practitioner - Individual</v>
      </c>
      <c r="D74" s="37">
        <v>14.43</v>
      </c>
    </row>
    <row r="75" spans="1:4" x14ac:dyDescent="0.35">
      <c r="A75" t="s">
        <v>86</v>
      </c>
      <c r="B75" s="68" t="s">
        <v>20</v>
      </c>
      <c r="C75" s="68" t="str">
        <f t="shared" si="0"/>
        <v>Adult-Large-290 Clients MAT Add-On Services:  Nurse Practitioner - Group</v>
      </c>
      <c r="D75" s="37">
        <v>3.21</v>
      </c>
    </row>
    <row r="76" spans="1:4" x14ac:dyDescent="0.35">
      <c r="A76" t="s">
        <v>86</v>
      </c>
      <c r="B76" s="68" t="s">
        <v>21</v>
      </c>
      <c r="C76" s="68" t="str">
        <f t="shared" si="0"/>
        <v>Adult-Large-290 Clients MAT Add-On Services:  Registered Nurse - Individual</v>
      </c>
      <c r="D76" s="37">
        <v>11.79</v>
      </c>
    </row>
    <row r="77" spans="1:4" x14ac:dyDescent="0.35">
      <c r="A77" t="s">
        <v>86</v>
      </c>
      <c r="B77" s="68" t="s">
        <v>22</v>
      </c>
      <c r="C77" s="68" t="str">
        <f t="shared" si="0"/>
        <v>Adult-Large-290 Clients MAT Add-On Services:  Registered Nurse - Group</v>
      </c>
      <c r="D77" s="37">
        <v>2.62</v>
      </c>
    </row>
    <row r="78" spans="1:4" x14ac:dyDescent="0.35">
      <c r="A78" t="s">
        <v>86</v>
      </c>
      <c r="B78" s="68" t="s">
        <v>23</v>
      </c>
      <c r="C78" s="68" t="str">
        <f t="shared" si="0"/>
        <v>Adult-Large-290 Clients MAT Add-On Services:  Pharmacist - Individual</v>
      </c>
      <c r="D78" s="37">
        <v>13.89</v>
      </c>
    </row>
    <row r="79" spans="1:4" x14ac:dyDescent="0.35">
      <c r="A79" t="s">
        <v>86</v>
      </c>
      <c r="B79" s="68" t="s">
        <v>24</v>
      </c>
      <c r="C79" s="68" t="str">
        <f t="shared" si="0"/>
        <v>Adult-Large-290 Clients MAT Add-On Services:  Pharmacist - Group</v>
      </c>
      <c r="D79" s="37">
        <v>3.09</v>
      </c>
    </row>
    <row r="80" spans="1:4" x14ac:dyDescent="0.35">
      <c r="A80" t="s">
        <v>86</v>
      </c>
      <c r="B80" s="68" t="s">
        <v>25</v>
      </c>
      <c r="C80" s="68" t="str">
        <f t="shared" si="0"/>
        <v>Adult-Large-290 Clients MAT Add-On Services:  MD - Individual</v>
      </c>
      <c r="D80" s="37">
        <v>29.02</v>
      </c>
    </row>
    <row r="81" spans="1:4" x14ac:dyDescent="0.35">
      <c r="A81" t="s">
        <v>86</v>
      </c>
      <c r="B81" s="68" t="s">
        <v>26</v>
      </c>
      <c r="C81" s="68" t="str">
        <f t="shared" si="0"/>
        <v>Adult-Large-290 Clients MAT Add-On Services:  MD - Group</v>
      </c>
      <c r="D81" s="72">
        <v>6.46</v>
      </c>
    </row>
    <row r="82" spans="1:4" x14ac:dyDescent="0.35">
      <c r="A82" t="s">
        <v>86</v>
      </c>
      <c r="B82" s="68" t="s">
        <v>27</v>
      </c>
      <c r="C82" s="68" t="str">
        <f t="shared" si="0"/>
        <v>Adult-Large-290 Clients Residential 3.1</v>
      </c>
      <c r="D82" s="37">
        <v>273.02</v>
      </c>
    </row>
    <row r="83" spans="1:4" x14ac:dyDescent="0.35">
      <c r="A83" t="s">
        <v>86</v>
      </c>
      <c r="B83" s="68" t="s">
        <v>28</v>
      </c>
      <c r="C83" s="68" t="str">
        <f t="shared" si="0"/>
        <v>Adult-Large-290 Clients Residential 3.3</v>
      </c>
      <c r="D83" s="37">
        <v>354.93</v>
      </c>
    </row>
    <row r="84" spans="1:4" x14ac:dyDescent="0.35">
      <c r="A84" t="s">
        <v>86</v>
      </c>
      <c r="B84" s="68" t="s">
        <v>29</v>
      </c>
      <c r="C84" s="68" t="str">
        <f t="shared" si="0"/>
        <v>Adult-Large-290 Clients Residential 3.5</v>
      </c>
      <c r="D84" s="37">
        <v>322.91000000000003</v>
      </c>
    </row>
    <row r="85" spans="1:4" x14ac:dyDescent="0.35">
      <c r="A85" t="s">
        <v>86</v>
      </c>
      <c r="B85" s="68" t="s">
        <v>30</v>
      </c>
      <c r="C85" s="68" t="str">
        <f t="shared" si="0"/>
        <v>Adult-Large-290 Clients Withdrawal Management 3.2</v>
      </c>
      <c r="D85" s="37">
        <v>358.79</v>
      </c>
    </row>
    <row r="86" spans="1:4" x14ac:dyDescent="0.35">
      <c r="A86" t="s">
        <v>86</v>
      </c>
      <c r="B86" s="68" t="s">
        <v>10</v>
      </c>
      <c r="C86" s="68" t="str">
        <f t="shared" si="0"/>
        <v>Adult-Large-290 Clients Room &amp; Board</v>
      </c>
      <c r="D86" s="37">
        <v>90</v>
      </c>
    </row>
    <row r="87" spans="1:4" x14ac:dyDescent="0.35">
      <c r="A87" t="s">
        <v>87</v>
      </c>
      <c r="B87" s="68" t="s">
        <v>81</v>
      </c>
      <c r="C87" s="68" t="str">
        <f t="shared" si="0"/>
        <v>Adult-Large-290 Clients-Rural Add-On Outpatient Type Svcs - Individual
(Includes: Peer Services, Care Coordination, Recovery Services, Clinical Consultation, LOC Brief Screening, etc)</v>
      </c>
      <c r="D87" s="37">
        <v>6.66</v>
      </c>
    </row>
    <row r="88" spans="1:4" x14ac:dyDescent="0.35">
      <c r="A88" t="s">
        <v>87</v>
      </c>
      <c r="B88" s="68" t="s">
        <v>82</v>
      </c>
      <c r="C88" s="68" t="str">
        <f t="shared" si="0"/>
        <v>Adult-Large-290 Clients-Rural Add-On Outpatient Type Svcs - Group
(Includes: Peer Services, Recovery Services, etc)</v>
      </c>
      <c r="D88" s="37">
        <v>1.48</v>
      </c>
    </row>
    <row r="89" spans="1:4" x14ac:dyDescent="0.35">
      <c r="A89" t="s">
        <v>87</v>
      </c>
      <c r="B89" s="68" t="s">
        <v>17</v>
      </c>
      <c r="C89" s="68" t="str">
        <f t="shared" si="0"/>
        <v>Adult-Large-290 Clients-Rural MAT Add-On Services: Physicians Assistant - Individual</v>
      </c>
      <c r="D89" s="37">
        <v>13.56</v>
      </c>
    </row>
    <row r="90" spans="1:4" x14ac:dyDescent="0.35">
      <c r="A90" t="s">
        <v>87</v>
      </c>
      <c r="B90" s="68" t="s">
        <v>18</v>
      </c>
      <c r="C90" s="68" t="str">
        <f t="shared" si="0"/>
        <v>Adult-Large-290 Clients-Rural MAT Add-On Services:  Physicians Assistant - Group</v>
      </c>
      <c r="D90" s="37">
        <v>3.01</v>
      </c>
    </row>
    <row r="91" spans="1:4" x14ac:dyDescent="0.35">
      <c r="A91" t="s">
        <v>87</v>
      </c>
      <c r="B91" s="68" t="s">
        <v>19</v>
      </c>
      <c r="C91" s="68" t="str">
        <f t="shared" si="0"/>
        <v>Adult-Large-290 Clients-Rural MAT Add-On Services:  Nurse Practitioner - Individual</v>
      </c>
      <c r="D91" s="37">
        <v>15.03</v>
      </c>
    </row>
    <row r="92" spans="1:4" x14ac:dyDescent="0.35">
      <c r="A92" t="s">
        <v>87</v>
      </c>
      <c r="B92" s="68" t="s">
        <v>20</v>
      </c>
      <c r="C92" s="68" t="str">
        <f t="shared" si="0"/>
        <v>Adult-Large-290 Clients-Rural MAT Add-On Services:  Nurse Practitioner - Group</v>
      </c>
      <c r="D92" s="37">
        <v>3.34</v>
      </c>
    </row>
    <row r="93" spans="1:4" x14ac:dyDescent="0.35">
      <c r="A93" t="s">
        <v>87</v>
      </c>
      <c r="B93" s="68" t="s">
        <v>21</v>
      </c>
      <c r="C93" s="68" t="str">
        <f t="shared" si="0"/>
        <v>Adult-Large-290 Clients-Rural MAT Add-On Services:  Registered Nurse - Individual</v>
      </c>
      <c r="D93" s="37">
        <v>12.28</v>
      </c>
    </row>
    <row r="94" spans="1:4" x14ac:dyDescent="0.35">
      <c r="A94" t="s">
        <v>87</v>
      </c>
      <c r="B94" s="68" t="s">
        <v>22</v>
      </c>
      <c r="C94" s="68" t="str">
        <f t="shared" si="0"/>
        <v>Adult-Large-290 Clients-Rural MAT Add-On Services:  Registered Nurse - Group</v>
      </c>
      <c r="D94" s="37">
        <v>2.73</v>
      </c>
    </row>
    <row r="95" spans="1:4" x14ac:dyDescent="0.35">
      <c r="A95" t="s">
        <v>87</v>
      </c>
      <c r="B95" s="68" t="s">
        <v>23</v>
      </c>
      <c r="C95" s="68" t="str">
        <f t="shared" si="0"/>
        <v>Adult-Large-290 Clients-Rural MAT Add-On Services:  Pharmacist - Individual</v>
      </c>
      <c r="D95" s="37">
        <v>14.47</v>
      </c>
    </row>
    <row r="96" spans="1:4" x14ac:dyDescent="0.35">
      <c r="A96" t="s">
        <v>87</v>
      </c>
      <c r="B96" s="68" t="s">
        <v>24</v>
      </c>
      <c r="C96" s="68" t="str">
        <f t="shared" si="0"/>
        <v>Adult-Large-290 Clients-Rural MAT Add-On Services:  Pharmacist - Group</v>
      </c>
      <c r="D96" s="37">
        <v>3.22</v>
      </c>
    </row>
    <row r="97" spans="1:4" x14ac:dyDescent="0.35">
      <c r="A97" t="s">
        <v>87</v>
      </c>
      <c r="B97" s="68" t="s">
        <v>25</v>
      </c>
      <c r="C97" s="68" t="str">
        <f t="shared" si="0"/>
        <v>Adult-Large-290 Clients-Rural MAT Add-On Services:  MD - Individual</v>
      </c>
      <c r="D97" s="37">
        <v>30.23</v>
      </c>
    </row>
    <row r="98" spans="1:4" x14ac:dyDescent="0.35">
      <c r="A98" t="s">
        <v>87</v>
      </c>
      <c r="B98" s="68" t="s">
        <v>26</v>
      </c>
      <c r="C98" s="68" t="str">
        <f t="shared" si="0"/>
        <v>Adult-Large-290 Clients-Rural MAT Add-On Services:  MD - Group</v>
      </c>
      <c r="D98" s="71">
        <v>6.73</v>
      </c>
    </row>
    <row r="99" spans="1:4" x14ac:dyDescent="0.35">
      <c r="A99" t="s">
        <v>87</v>
      </c>
      <c r="B99" s="68" t="s">
        <v>27</v>
      </c>
      <c r="C99" s="68" t="str">
        <f t="shared" si="0"/>
        <v>Adult-Large-290 Clients-Rural Residential 3.1</v>
      </c>
      <c r="D99" s="37">
        <v>284.39999999999998</v>
      </c>
    </row>
    <row r="100" spans="1:4" x14ac:dyDescent="0.35">
      <c r="A100" t="s">
        <v>87</v>
      </c>
      <c r="B100" s="68" t="s">
        <v>28</v>
      </c>
      <c r="C100" s="68" t="str">
        <f t="shared" si="0"/>
        <v>Adult-Large-290 Clients-Rural Residential 3.3</v>
      </c>
      <c r="D100" s="37">
        <v>369.72</v>
      </c>
    </row>
    <row r="101" spans="1:4" x14ac:dyDescent="0.35">
      <c r="A101" t="s">
        <v>87</v>
      </c>
      <c r="B101" s="68" t="s">
        <v>29</v>
      </c>
      <c r="C101" s="68" t="str">
        <f t="shared" si="0"/>
        <v>Adult-Large-290 Clients-Rural Residential 3.5</v>
      </c>
      <c r="D101" s="37">
        <v>336.36</v>
      </c>
    </row>
    <row r="102" spans="1:4" x14ac:dyDescent="0.35">
      <c r="A102" t="s">
        <v>87</v>
      </c>
      <c r="B102" s="68" t="s">
        <v>30</v>
      </c>
      <c r="C102" s="68" t="str">
        <f t="shared" si="0"/>
        <v>Adult-Large-290 Clients-Rural Withdrawal Management 3.2</v>
      </c>
      <c r="D102" s="37">
        <v>373.74</v>
      </c>
    </row>
    <row r="103" spans="1:4" x14ac:dyDescent="0.35">
      <c r="A103" t="s">
        <v>87</v>
      </c>
      <c r="B103" s="68" t="s">
        <v>10</v>
      </c>
      <c r="C103" s="68" t="str">
        <f t="shared" si="0"/>
        <v>Adult-Large-290 Clients-Rural Room &amp; Board</v>
      </c>
      <c r="D103" s="37">
        <v>93.75</v>
      </c>
    </row>
    <row r="104" spans="1:4" x14ac:dyDescent="0.35">
      <c r="A104" t="s">
        <v>88</v>
      </c>
      <c r="B104" s="68" t="s">
        <v>81</v>
      </c>
      <c r="C104" s="68" t="str">
        <f t="shared" si="0"/>
        <v>Adult-Large-County Owned Add-On Outpatient Type Svcs - Individual
(Includes: Peer Services, Care Coordination, Recovery Services, Clinical Consultation, LOC Brief Screening, etc)</v>
      </c>
      <c r="D104" s="37">
        <v>3.46</v>
      </c>
    </row>
    <row r="105" spans="1:4" x14ac:dyDescent="0.35">
      <c r="A105" t="s">
        <v>88</v>
      </c>
      <c r="B105" s="68" t="s">
        <v>82</v>
      </c>
      <c r="C105" s="68" t="str">
        <f t="shared" si="0"/>
        <v>Adult-Large-County Owned Add-On Outpatient Type Svcs - Group
(Includes: Peer Services, Recovery Services, etc)</v>
      </c>
      <c r="D105" s="37">
        <v>0.77</v>
      </c>
    </row>
    <row r="106" spans="1:4" x14ac:dyDescent="0.35">
      <c r="A106" t="s">
        <v>88</v>
      </c>
      <c r="B106" s="68" t="s">
        <v>17</v>
      </c>
      <c r="C106" s="68" t="str">
        <f t="shared" si="0"/>
        <v>Adult-Large-County Owned MAT Add-On Services: Physicians Assistant - Individual</v>
      </c>
      <c r="D106" s="37">
        <v>7.05</v>
      </c>
    </row>
    <row r="107" spans="1:4" x14ac:dyDescent="0.35">
      <c r="A107" t="s">
        <v>88</v>
      </c>
      <c r="B107" s="68" t="s">
        <v>18</v>
      </c>
      <c r="C107" s="68" t="str">
        <f t="shared" si="0"/>
        <v>Adult-Large-County Owned MAT Add-On Services:  Physicians Assistant - Group</v>
      </c>
      <c r="D107" s="37">
        <v>1.57</v>
      </c>
    </row>
    <row r="108" spans="1:4" x14ac:dyDescent="0.35">
      <c r="A108" t="s">
        <v>88</v>
      </c>
      <c r="B108" s="68" t="s">
        <v>19</v>
      </c>
      <c r="C108" s="68" t="str">
        <f t="shared" si="0"/>
        <v>Adult-Large-County Owned MAT Add-On Services:  Nurse Practitioner - Individual</v>
      </c>
      <c r="D108" s="37">
        <v>7.82</v>
      </c>
    </row>
    <row r="109" spans="1:4" x14ac:dyDescent="0.35">
      <c r="A109" t="s">
        <v>88</v>
      </c>
      <c r="B109" s="68" t="s">
        <v>20</v>
      </c>
      <c r="C109" s="68" t="str">
        <f t="shared" si="0"/>
        <v>Adult-Large-County Owned MAT Add-On Services:  Nurse Practitioner - Group</v>
      </c>
      <c r="D109" s="37">
        <v>1.74</v>
      </c>
    </row>
    <row r="110" spans="1:4" x14ac:dyDescent="0.35">
      <c r="A110" t="s">
        <v>88</v>
      </c>
      <c r="B110" s="68" t="s">
        <v>21</v>
      </c>
      <c r="C110" s="68" t="str">
        <f t="shared" si="0"/>
        <v>Adult-Large-County Owned MAT Add-On Services:  Registered Nurse - Individual</v>
      </c>
      <c r="D110" s="37">
        <v>6.39</v>
      </c>
    </row>
    <row r="111" spans="1:4" x14ac:dyDescent="0.35">
      <c r="A111" t="s">
        <v>88</v>
      </c>
      <c r="B111" s="68" t="s">
        <v>22</v>
      </c>
      <c r="C111" s="68" t="str">
        <f t="shared" si="0"/>
        <v>Adult-Large-County Owned MAT Add-On Services:  Registered Nurse - Group</v>
      </c>
      <c r="D111" s="37">
        <v>1.42</v>
      </c>
    </row>
    <row r="112" spans="1:4" x14ac:dyDescent="0.35">
      <c r="A112" t="s">
        <v>88</v>
      </c>
      <c r="B112" s="68" t="s">
        <v>23</v>
      </c>
      <c r="C112" s="68" t="str">
        <f t="shared" si="0"/>
        <v>Adult-Large-County Owned MAT Add-On Services:  Pharmacist - Individual</v>
      </c>
      <c r="D112" s="37">
        <v>7.53</v>
      </c>
    </row>
    <row r="113" spans="1:4" x14ac:dyDescent="0.35">
      <c r="A113" t="s">
        <v>88</v>
      </c>
      <c r="B113" s="68" t="s">
        <v>24</v>
      </c>
      <c r="C113" s="68" t="str">
        <f t="shared" si="0"/>
        <v>Adult-Large-County Owned MAT Add-On Services:  Pharmacist - Group</v>
      </c>
      <c r="D113" s="37">
        <v>1.67</v>
      </c>
    </row>
    <row r="114" spans="1:4" x14ac:dyDescent="0.35">
      <c r="A114" t="s">
        <v>88</v>
      </c>
      <c r="B114" s="68" t="s">
        <v>25</v>
      </c>
      <c r="C114" s="68" t="str">
        <f t="shared" si="0"/>
        <v>Adult-Large-County Owned MAT Add-On Services:  MD - Individual</v>
      </c>
      <c r="D114" s="37">
        <v>15.72</v>
      </c>
    </row>
    <row r="115" spans="1:4" x14ac:dyDescent="0.35">
      <c r="A115" t="s">
        <v>88</v>
      </c>
      <c r="B115" s="68" t="s">
        <v>26</v>
      </c>
      <c r="C115" s="68" t="str">
        <f t="shared" si="0"/>
        <v>Adult-Large-County Owned MAT Add-On Services:  MD - Group</v>
      </c>
      <c r="D115" s="71">
        <v>3.5</v>
      </c>
    </row>
    <row r="116" spans="1:4" x14ac:dyDescent="0.35">
      <c r="A116" t="s">
        <v>88</v>
      </c>
      <c r="B116" s="68" t="s">
        <v>27</v>
      </c>
      <c r="C116" s="68" t="str">
        <f t="shared" si="0"/>
        <v>Adult-Large-County Owned Residential 3.1</v>
      </c>
      <c r="D116" s="37">
        <v>147.88999999999999</v>
      </c>
    </row>
    <row r="117" spans="1:4" x14ac:dyDescent="0.35">
      <c r="A117" t="s">
        <v>88</v>
      </c>
      <c r="B117" s="68" t="s">
        <v>28</v>
      </c>
      <c r="C117" s="68" t="str">
        <f t="shared" si="0"/>
        <v>Adult-Large-County Owned Residential 3.3</v>
      </c>
      <c r="D117" s="37">
        <v>192.26</v>
      </c>
    </row>
    <row r="118" spans="1:4" x14ac:dyDescent="0.35">
      <c r="A118" t="s">
        <v>88</v>
      </c>
      <c r="B118" s="68" t="s">
        <v>29</v>
      </c>
      <c r="C118" s="68" t="str">
        <f t="shared" si="0"/>
        <v>Adult-Large-County Owned Residential 3.5</v>
      </c>
      <c r="D118" s="37">
        <v>174.91</v>
      </c>
    </row>
    <row r="119" spans="1:4" x14ac:dyDescent="0.35">
      <c r="A119" t="s">
        <v>88</v>
      </c>
      <c r="B119" s="68" t="s">
        <v>30</v>
      </c>
      <c r="C119" s="68" t="str">
        <f t="shared" si="0"/>
        <v>Adult-Large-County Owned Withdrawal Management 3.2</v>
      </c>
      <c r="D119" s="37">
        <v>194.35</v>
      </c>
    </row>
    <row r="120" spans="1:4" x14ac:dyDescent="0.35">
      <c r="A120" t="s">
        <v>88</v>
      </c>
      <c r="B120" s="68" t="s">
        <v>10</v>
      </c>
      <c r="C120" s="68" t="str">
        <f t="shared" si="0"/>
        <v>Adult-Large-County Owned Room &amp; Board</v>
      </c>
      <c r="D120" s="37">
        <v>55</v>
      </c>
    </row>
    <row r="121" spans="1:4" x14ac:dyDescent="0.35">
      <c r="A121" t="s">
        <v>89</v>
      </c>
      <c r="B121" s="68" t="s">
        <v>81</v>
      </c>
      <c r="C121" s="68" t="str">
        <f t="shared" si="0"/>
        <v>Adult-Large-County Owned-Rural Add-On Outpatient Type Svcs - Individual
(Includes: Peer Services, Care Coordination, Recovery Services, Clinical Consultation, LOC Brief Screening, etc)</v>
      </c>
      <c r="D121" s="37">
        <v>3.73</v>
      </c>
    </row>
    <row r="122" spans="1:4" x14ac:dyDescent="0.35">
      <c r="A122" t="s">
        <v>89</v>
      </c>
      <c r="B122" s="68" t="s">
        <v>82</v>
      </c>
      <c r="C122" s="68" t="str">
        <f t="shared" si="0"/>
        <v>Adult-Large-County Owned-Rural Add-On Outpatient Type Svcs - Group
(Includes: Peer Services, Recovery Services, etc)</v>
      </c>
      <c r="D122" s="37">
        <v>0.83</v>
      </c>
    </row>
    <row r="123" spans="1:4" x14ac:dyDescent="0.35">
      <c r="A123" t="s">
        <v>89</v>
      </c>
      <c r="B123" s="68" t="s">
        <v>17</v>
      </c>
      <c r="C123" s="68" t="str">
        <f t="shared" si="0"/>
        <v>Adult-Large-County Owned-Rural MAT Add-On Services: Physicians Assistant - Individual</v>
      </c>
      <c r="D123" s="37">
        <v>7.59</v>
      </c>
    </row>
    <row r="124" spans="1:4" x14ac:dyDescent="0.35">
      <c r="A124" t="s">
        <v>89</v>
      </c>
      <c r="B124" s="68" t="s">
        <v>18</v>
      </c>
      <c r="C124" s="68" t="str">
        <f t="shared" si="0"/>
        <v>Adult-Large-County Owned-Rural MAT Add-On Services:  Physicians Assistant - Group</v>
      </c>
      <c r="D124" s="37">
        <v>1.69</v>
      </c>
    </row>
    <row r="125" spans="1:4" x14ac:dyDescent="0.35">
      <c r="A125" t="s">
        <v>89</v>
      </c>
      <c r="B125" s="68" t="s">
        <v>19</v>
      </c>
      <c r="C125" s="68" t="str">
        <f t="shared" si="0"/>
        <v>Adult-Large-County Owned-Rural MAT Add-On Services:  Nurse Practitioner - Individual</v>
      </c>
      <c r="D125" s="37">
        <v>8.42</v>
      </c>
    </row>
    <row r="126" spans="1:4" x14ac:dyDescent="0.35">
      <c r="A126" t="s">
        <v>89</v>
      </c>
      <c r="B126" s="68" t="s">
        <v>20</v>
      </c>
      <c r="C126" s="68" t="str">
        <f t="shared" si="0"/>
        <v>Adult-Large-County Owned-Rural MAT Add-On Services:  Nurse Practitioner - Group</v>
      </c>
      <c r="D126" s="37">
        <v>1.87</v>
      </c>
    </row>
    <row r="127" spans="1:4" x14ac:dyDescent="0.35">
      <c r="A127" t="s">
        <v>89</v>
      </c>
      <c r="B127" s="68" t="s">
        <v>21</v>
      </c>
      <c r="C127" s="68" t="str">
        <f t="shared" si="0"/>
        <v>Adult-Large-County Owned-Rural MAT Add-On Services:  Registered Nurse - Individual</v>
      </c>
      <c r="D127" s="37">
        <v>6.88</v>
      </c>
    </row>
    <row r="128" spans="1:4" x14ac:dyDescent="0.35">
      <c r="A128" t="s">
        <v>89</v>
      </c>
      <c r="B128" s="68" t="s">
        <v>22</v>
      </c>
      <c r="C128" s="68" t="str">
        <f t="shared" si="0"/>
        <v>Adult-Large-County Owned-Rural MAT Add-On Services:  Registered Nurse - Group</v>
      </c>
      <c r="D128" s="37">
        <v>1.53</v>
      </c>
    </row>
    <row r="129" spans="1:4" x14ac:dyDescent="0.35">
      <c r="A129" t="s">
        <v>89</v>
      </c>
      <c r="B129" s="68" t="s">
        <v>23</v>
      </c>
      <c r="C129" s="68" t="str">
        <f t="shared" si="0"/>
        <v>Adult-Large-County Owned-Rural MAT Add-On Services:  Pharmacist - Individual</v>
      </c>
      <c r="D129" s="37">
        <v>8.1</v>
      </c>
    </row>
    <row r="130" spans="1:4" x14ac:dyDescent="0.35">
      <c r="A130" t="s">
        <v>89</v>
      </c>
      <c r="B130" s="68" t="s">
        <v>24</v>
      </c>
      <c r="C130" s="68" t="str">
        <f t="shared" si="0"/>
        <v>Adult-Large-County Owned-Rural MAT Add-On Services:  Pharmacist - Group</v>
      </c>
      <c r="D130" s="37">
        <v>1.8</v>
      </c>
    </row>
    <row r="131" spans="1:4" x14ac:dyDescent="0.35">
      <c r="A131" t="s">
        <v>89</v>
      </c>
      <c r="B131" s="68" t="s">
        <v>25</v>
      </c>
      <c r="C131" s="68" t="str">
        <f t="shared" si="0"/>
        <v>Adult-Large-County Owned-Rural MAT Add-On Services:  MD - Individual</v>
      </c>
      <c r="D131" s="37">
        <v>16.93</v>
      </c>
    </row>
    <row r="132" spans="1:4" x14ac:dyDescent="0.35">
      <c r="A132" t="s">
        <v>89</v>
      </c>
      <c r="B132" s="68" t="s">
        <v>26</v>
      </c>
      <c r="C132" s="68" t="str">
        <f t="shared" si="0"/>
        <v>Adult-Large-County Owned-Rural MAT Add-On Services:  MD - Group</v>
      </c>
      <c r="D132" s="71">
        <v>3.77</v>
      </c>
    </row>
    <row r="133" spans="1:4" x14ac:dyDescent="0.35">
      <c r="A133" t="s">
        <v>89</v>
      </c>
      <c r="B133" s="68" t="s">
        <v>27</v>
      </c>
      <c r="C133" s="68" t="str">
        <f t="shared" si="0"/>
        <v>Adult-Large-County Owned-Rural Residential 3.1</v>
      </c>
      <c r="D133" s="37">
        <v>159.26</v>
      </c>
    </row>
    <row r="134" spans="1:4" x14ac:dyDescent="0.35">
      <c r="A134" t="s">
        <v>89</v>
      </c>
      <c r="B134" s="68" t="s">
        <v>28</v>
      </c>
      <c r="C134" s="68" t="str">
        <f t="shared" si="0"/>
        <v>Adult-Large-County Owned-Rural Residential 3.3</v>
      </c>
      <c r="D134" s="37">
        <v>207.04</v>
      </c>
    </row>
    <row r="135" spans="1:4" x14ac:dyDescent="0.35">
      <c r="A135" t="s">
        <v>89</v>
      </c>
      <c r="B135" s="68" t="s">
        <v>29</v>
      </c>
      <c r="C135" s="68" t="str">
        <f t="shared" si="0"/>
        <v>Adult-Large-County Owned-Rural Residential 3.5</v>
      </c>
      <c r="D135" s="37">
        <v>188.36</v>
      </c>
    </row>
    <row r="136" spans="1:4" x14ac:dyDescent="0.35">
      <c r="A136" t="s">
        <v>89</v>
      </c>
      <c r="B136" s="68" t="s">
        <v>30</v>
      </c>
      <c r="C136" s="68" t="str">
        <f t="shared" si="0"/>
        <v>Adult-Large-County Owned-Rural Withdrawal Management 3.2</v>
      </c>
      <c r="D136" s="37">
        <v>209.3</v>
      </c>
    </row>
    <row r="137" spans="1:4" x14ac:dyDescent="0.35">
      <c r="A137" t="s">
        <v>89</v>
      </c>
      <c r="B137" s="68" t="s">
        <v>10</v>
      </c>
      <c r="C137" s="68" t="str">
        <f t="shared" si="0"/>
        <v>Adult-Large-County Owned-Rural Room &amp; Board</v>
      </c>
      <c r="D137" s="37">
        <v>55</v>
      </c>
    </row>
    <row r="138" spans="1:4" x14ac:dyDescent="0.35">
      <c r="A138" t="s">
        <v>90</v>
      </c>
      <c r="B138" s="68" t="s">
        <v>81</v>
      </c>
      <c r="C138" s="68" t="str">
        <f t="shared" si="0"/>
        <v>Adult-Medium-General Add-On Outpatient Type Svcs - Individual
(Includes: Peer Services, Care Coordination, Recovery Services, Clinical Consultation, LOC Brief Screening, etc)</v>
      </c>
      <c r="D138" s="69">
        <v>4.26</v>
      </c>
    </row>
    <row r="139" spans="1:4" x14ac:dyDescent="0.35">
      <c r="A139" t="s">
        <v>90</v>
      </c>
      <c r="B139" s="68" t="s">
        <v>82</v>
      </c>
      <c r="C139" s="68" t="str">
        <f t="shared" si="0"/>
        <v>Adult-Medium-General Add-On Outpatient Type Svcs - Group
(Includes: Peer Services, Recovery Services, etc)</v>
      </c>
      <c r="D139" s="69">
        <v>0.95</v>
      </c>
    </row>
    <row r="140" spans="1:4" x14ac:dyDescent="0.35">
      <c r="A140" t="s">
        <v>90</v>
      </c>
      <c r="B140" s="68" t="s">
        <v>17</v>
      </c>
      <c r="C140" s="68" t="str">
        <f t="shared" si="0"/>
        <v>Adult-Medium-General MAT Add-On Services: Physicians Assistant - Individual</v>
      </c>
      <c r="D140" s="69">
        <v>8.68</v>
      </c>
    </row>
    <row r="141" spans="1:4" x14ac:dyDescent="0.35">
      <c r="A141" t="s">
        <v>90</v>
      </c>
      <c r="B141" s="68" t="s">
        <v>18</v>
      </c>
      <c r="C141" s="68" t="str">
        <f t="shared" si="0"/>
        <v>Adult-Medium-General MAT Add-On Services:  Physicians Assistant - Group</v>
      </c>
      <c r="D141" s="69">
        <v>1.93</v>
      </c>
    </row>
    <row r="142" spans="1:4" x14ac:dyDescent="0.35">
      <c r="A142" t="s">
        <v>90</v>
      </c>
      <c r="B142" s="68" t="s">
        <v>19</v>
      </c>
      <c r="C142" s="68" t="str">
        <f t="shared" si="0"/>
        <v>Adult-Medium-General MAT Add-On Services:  Nurse Practitioner - Individual</v>
      </c>
      <c r="D142" s="69">
        <v>9.6199999999999992</v>
      </c>
    </row>
    <row r="143" spans="1:4" x14ac:dyDescent="0.35">
      <c r="A143" t="s">
        <v>90</v>
      </c>
      <c r="B143" s="68" t="s">
        <v>20</v>
      </c>
      <c r="C143" s="68" t="str">
        <f t="shared" si="0"/>
        <v>Adult-Medium-General MAT Add-On Services:  Nurse Practitioner - Group</v>
      </c>
      <c r="D143" s="69">
        <v>2.14</v>
      </c>
    </row>
    <row r="144" spans="1:4" x14ac:dyDescent="0.35">
      <c r="A144" t="s">
        <v>90</v>
      </c>
      <c r="B144" s="68" t="s">
        <v>21</v>
      </c>
      <c r="C144" s="68" t="str">
        <f t="shared" si="0"/>
        <v>Adult-Medium-General MAT Add-On Services:  Registered Nurse - Individual</v>
      </c>
      <c r="D144" s="69">
        <v>7.86</v>
      </c>
    </row>
    <row r="145" spans="1:4" x14ac:dyDescent="0.35">
      <c r="A145" t="s">
        <v>90</v>
      </c>
      <c r="B145" s="68" t="s">
        <v>22</v>
      </c>
      <c r="C145" s="68" t="str">
        <f t="shared" si="0"/>
        <v>Adult-Medium-General MAT Add-On Services:  Registered Nurse - Group</v>
      </c>
      <c r="D145" s="69">
        <v>1.75</v>
      </c>
    </row>
    <row r="146" spans="1:4" x14ac:dyDescent="0.35">
      <c r="A146" t="s">
        <v>90</v>
      </c>
      <c r="B146" s="68" t="s">
        <v>23</v>
      </c>
      <c r="C146" s="68" t="str">
        <f t="shared" si="0"/>
        <v>Adult-Medium-General MAT Add-On Services:  Pharmacist - Individual</v>
      </c>
      <c r="D146" s="69">
        <v>9.26</v>
      </c>
    </row>
    <row r="147" spans="1:4" x14ac:dyDescent="0.35">
      <c r="A147" t="s">
        <v>90</v>
      </c>
      <c r="B147" s="68" t="s">
        <v>24</v>
      </c>
      <c r="C147" s="68" t="str">
        <f t="shared" si="0"/>
        <v>Adult-Medium-General MAT Add-On Services:  Pharmacist - Group</v>
      </c>
      <c r="D147" s="69">
        <v>2.06</v>
      </c>
    </row>
    <row r="148" spans="1:4" x14ac:dyDescent="0.35">
      <c r="A148" t="s">
        <v>90</v>
      </c>
      <c r="B148" s="68" t="s">
        <v>25</v>
      </c>
      <c r="C148" s="68" t="str">
        <f t="shared" si="0"/>
        <v>Adult-Medium-General MAT Add-On Services:  MD - Individual</v>
      </c>
      <c r="D148" s="69">
        <v>19.350000000000001</v>
      </c>
    </row>
    <row r="149" spans="1:4" x14ac:dyDescent="0.35">
      <c r="A149" t="s">
        <v>90</v>
      </c>
      <c r="B149" s="68" t="s">
        <v>26</v>
      </c>
      <c r="C149" s="68" t="str">
        <f t="shared" si="0"/>
        <v>Adult-Medium-General MAT Add-On Services:  MD - Group</v>
      </c>
      <c r="D149" s="69">
        <v>4.3</v>
      </c>
    </row>
    <row r="150" spans="1:4" x14ac:dyDescent="0.35">
      <c r="A150" t="s">
        <v>90</v>
      </c>
      <c r="B150" s="68" t="s">
        <v>27</v>
      </c>
      <c r="C150" s="68" t="str">
        <f t="shared" si="0"/>
        <v>Adult-Medium-General Residential 3.1</v>
      </c>
      <c r="D150" s="69">
        <v>182.01</v>
      </c>
    </row>
    <row r="151" spans="1:4" x14ac:dyDescent="0.35">
      <c r="A151" t="s">
        <v>90</v>
      </c>
      <c r="B151" s="68" t="s">
        <v>28</v>
      </c>
      <c r="C151" s="68" t="str">
        <f t="shared" si="0"/>
        <v>Adult-Medium-General Residential 3.3</v>
      </c>
      <c r="D151" s="69">
        <v>236.62</v>
      </c>
    </row>
    <row r="152" spans="1:4" x14ac:dyDescent="0.35">
      <c r="A152" t="s">
        <v>90</v>
      </c>
      <c r="B152" s="68" t="s">
        <v>29</v>
      </c>
      <c r="C152" s="68" t="str">
        <f t="shared" si="0"/>
        <v>Adult-Medium-General Residential 3.5</v>
      </c>
      <c r="D152" s="69">
        <v>215.27</v>
      </c>
    </row>
    <row r="153" spans="1:4" x14ac:dyDescent="0.35">
      <c r="A153" t="s">
        <v>90</v>
      </c>
      <c r="B153" s="68" t="s">
        <v>30</v>
      </c>
      <c r="C153" s="68" t="str">
        <f t="shared" si="0"/>
        <v>Adult-Medium-General Withdrawal Management 3.2</v>
      </c>
      <c r="D153" s="69">
        <v>239.2</v>
      </c>
    </row>
    <row r="154" spans="1:4" x14ac:dyDescent="0.35">
      <c r="A154" t="s">
        <v>90</v>
      </c>
      <c r="B154" s="68" t="s">
        <v>10</v>
      </c>
      <c r="C154" s="68" t="str">
        <f t="shared" si="0"/>
        <v>Adult-Medium-General Room &amp; Board</v>
      </c>
      <c r="D154" s="69">
        <v>60</v>
      </c>
    </row>
    <row r="155" spans="1:4" x14ac:dyDescent="0.35">
      <c r="A155" t="s">
        <v>91</v>
      </c>
      <c r="B155" s="68" t="s">
        <v>81</v>
      </c>
      <c r="C155" s="68" t="str">
        <f t="shared" si="0"/>
        <v>Adult-Medium-General-Rural Add-On Outpatient Type Svcs - Individual
(Includes: Peer Services, Care Coordination, Recovery Services, Clinical Consultation, LOC Brief Screening, etc)</v>
      </c>
      <c r="D155" s="37">
        <v>4.53</v>
      </c>
    </row>
    <row r="156" spans="1:4" x14ac:dyDescent="0.35">
      <c r="A156" t="s">
        <v>91</v>
      </c>
      <c r="B156" s="68" t="s">
        <v>82</v>
      </c>
      <c r="C156" s="68" t="str">
        <f t="shared" si="0"/>
        <v>Adult-Medium-General-Rural Add-On Outpatient Type Svcs - Group
(Includes: Peer Services, Recovery Services, etc)</v>
      </c>
      <c r="D156" s="37">
        <v>1.01</v>
      </c>
    </row>
    <row r="157" spans="1:4" x14ac:dyDescent="0.35">
      <c r="A157" t="s">
        <v>91</v>
      </c>
      <c r="B157" s="68" t="s">
        <v>17</v>
      </c>
      <c r="C157" s="68" t="str">
        <f t="shared" si="0"/>
        <v>Adult-Medium-General-Rural MAT Add-On Services: Physicians Assistant - Individual</v>
      </c>
      <c r="D157" s="37">
        <v>9.2200000000000006</v>
      </c>
    </row>
    <row r="158" spans="1:4" x14ac:dyDescent="0.35">
      <c r="A158" t="s">
        <v>91</v>
      </c>
      <c r="B158" s="68" t="s">
        <v>18</v>
      </c>
      <c r="C158" s="68" t="str">
        <f t="shared" si="0"/>
        <v>Adult-Medium-General-Rural MAT Add-On Services:  Physicians Assistant - Group</v>
      </c>
      <c r="D158" s="37">
        <v>2.0499999999999998</v>
      </c>
    </row>
    <row r="159" spans="1:4" x14ac:dyDescent="0.35">
      <c r="A159" t="s">
        <v>91</v>
      </c>
      <c r="B159" s="68" t="s">
        <v>19</v>
      </c>
      <c r="C159" s="68" t="str">
        <f t="shared" si="0"/>
        <v>Adult-Medium-General-Rural MAT Add-On Services:  Nurse Practitioner - Individual</v>
      </c>
      <c r="D159" s="37">
        <v>10.220000000000001</v>
      </c>
    </row>
    <row r="160" spans="1:4" x14ac:dyDescent="0.35">
      <c r="A160" t="s">
        <v>91</v>
      </c>
      <c r="B160" s="68" t="s">
        <v>20</v>
      </c>
      <c r="C160" s="68" t="str">
        <f t="shared" si="0"/>
        <v>Adult-Medium-General-Rural MAT Add-On Services:  Nurse Practitioner - Group</v>
      </c>
      <c r="D160" s="37">
        <v>2.27</v>
      </c>
    </row>
    <row r="161" spans="1:4" x14ac:dyDescent="0.35">
      <c r="A161" t="s">
        <v>91</v>
      </c>
      <c r="B161" s="68" t="s">
        <v>21</v>
      </c>
      <c r="C161" s="68" t="str">
        <f t="shared" si="0"/>
        <v>Adult-Medium-General-Rural MAT Add-On Services:  Registered Nurse - Individual</v>
      </c>
      <c r="D161" s="37">
        <v>8.35</v>
      </c>
    </row>
    <row r="162" spans="1:4" x14ac:dyDescent="0.35">
      <c r="A162" t="s">
        <v>91</v>
      </c>
      <c r="B162" s="68" t="s">
        <v>22</v>
      </c>
      <c r="C162" s="68" t="str">
        <f t="shared" si="0"/>
        <v>Adult-Medium-General-Rural MAT Add-On Services:  Registered Nurse - Group</v>
      </c>
      <c r="D162" s="37">
        <v>1.86</v>
      </c>
    </row>
    <row r="163" spans="1:4" x14ac:dyDescent="0.35">
      <c r="A163" t="s">
        <v>91</v>
      </c>
      <c r="B163" s="68" t="s">
        <v>23</v>
      </c>
      <c r="C163" s="68" t="str">
        <f t="shared" si="0"/>
        <v>Adult-Medium-General-Rural MAT Add-On Services:  Pharmacist - Individual</v>
      </c>
      <c r="D163" s="37">
        <v>9.84</v>
      </c>
    </row>
    <row r="164" spans="1:4" x14ac:dyDescent="0.35">
      <c r="A164" t="s">
        <v>91</v>
      </c>
      <c r="B164" s="68" t="s">
        <v>24</v>
      </c>
      <c r="C164" s="68" t="str">
        <f t="shared" si="0"/>
        <v>Adult-Medium-General-Rural MAT Add-On Services:  Pharmacist - Group</v>
      </c>
      <c r="D164" s="37">
        <v>2.19</v>
      </c>
    </row>
    <row r="165" spans="1:4" x14ac:dyDescent="0.35">
      <c r="A165" t="s">
        <v>91</v>
      </c>
      <c r="B165" s="68" t="s">
        <v>25</v>
      </c>
      <c r="C165" s="68" t="str">
        <f t="shared" si="0"/>
        <v>Adult-Medium-General-Rural MAT Add-On Services:  MD - Individual</v>
      </c>
      <c r="D165" s="37">
        <v>20.56</v>
      </c>
    </row>
    <row r="166" spans="1:4" x14ac:dyDescent="0.35">
      <c r="A166" t="s">
        <v>91</v>
      </c>
      <c r="B166" s="68" t="s">
        <v>26</v>
      </c>
      <c r="C166" s="68" t="str">
        <f t="shared" si="0"/>
        <v>Adult-Medium-General-Rural MAT Add-On Services:  MD - Group</v>
      </c>
      <c r="D166" s="37">
        <v>4.57</v>
      </c>
    </row>
    <row r="167" spans="1:4" x14ac:dyDescent="0.35">
      <c r="A167" t="s">
        <v>91</v>
      </c>
      <c r="B167" s="68" t="s">
        <v>27</v>
      </c>
      <c r="C167" s="68" t="str">
        <f t="shared" si="0"/>
        <v>Adult-Medium-General-Rural Residential 3.1</v>
      </c>
      <c r="D167" s="37">
        <v>193.39</v>
      </c>
    </row>
    <row r="168" spans="1:4" x14ac:dyDescent="0.35">
      <c r="A168" t="s">
        <v>91</v>
      </c>
      <c r="B168" s="68" t="s">
        <v>28</v>
      </c>
      <c r="C168" s="68" t="str">
        <f t="shared" si="0"/>
        <v>Adult-Medium-General-Rural Residential 3.3</v>
      </c>
      <c r="D168" s="37">
        <v>251.41</v>
      </c>
    </row>
    <row r="169" spans="1:4" x14ac:dyDescent="0.35">
      <c r="A169" t="s">
        <v>91</v>
      </c>
      <c r="B169" s="68" t="s">
        <v>29</v>
      </c>
      <c r="C169" s="68" t="str">
        <f t="shared" si="0"/>
        <v>Adult-Medium-General-Rural Residential 3.5</v>
      </c>
      <c r="D169" s="37">
        <v>228.73</v>
      </c>
    </row>
    <row r="170" spans="1:4" x14ac:dyDescent="0.35">
      <c r="A170" t="s">
        <v>91</v>
      </c>
      <c r="B170" s="68" t="s">
        <v>30</v>
      </c>
      <c r="C170" s="68" t="str">
        <f t="shared" si="0"/>
        <v>Adult-Medium-General-Rural Withdrawal Management 3.2</v>
      </c>
      <c r="D170" s="37">
        <v>254.14</v>
      </c>
    </row>
    <row r="171" spans="1:4" x14ac:dyDescent="0.35">
      <c r="A171" t="s">
        <v>91</v>
      </c>
      <c r="B171" s="68" t="s">
        <v>10</v>
      </c>
      <c r="C171" s="68" t="str">
        <f t="shared" si="0"/>
        <v>Adult-Medium-General-Rural Room &amp; Board</v>
      </c>
      <c r="D171" s="37">
        <v>63.75</v>
      </c>
    </row>
    <row r="172" spans="1:4" x14ac:dyDescent="0.35">
      <c r="A172" t="s">
        <v>92</v>
      </c>
      <c r="B172" s="68" t="s">
        <v>81</v>
      </c>
      <c r="C172" s="68" t="str">
        <f t="shared" si="0"/>
        <v>Adult-Medium-IMS Add-On Outpatient Type Svcs - Individual
(Includes: Peer Services, Care Coordination, Recovery Services, Clinical Consultation, LOC Brief Screening, etc)</v>
      </c>
      <c r="D172" s="37">
        <v>4.53</v>
      </c>
    </row>
    <row r="173" spans="1:4" x14ac:dyDescent="0.35">
      <c r="A173" t="s">
        <v>92</v>
      </c>
      <c r="B173" s="68" t="s">
        <v>82</v>
      </c>
      <c r="C173" s="68" t="str">
        <f t="shared" ref="C173:C236" si="1">+CONCATENATE(A173," ",B173)</f>
        <v>Adult-Medium-IMS Add-On Outpatient Type Svcs - Group
(Includes: Peer Services, Recovery Services, etc)</v>
      </c>
      <c r="D173" s="37">
        <v>1.01</v>
      </c>
    </row>
    <row r="174" spans="1:4" x14ac:dyDescent="0.35">
      <c r="A174" t="s">
        <v>92</v>
      </c>
      <c r="B174" s="68" t="s">
        <v>17</v>
      </c>
      <c r="C174" s="68" t="str">
        <f t="shared" si="1"/>
        <v>Adult-Medium-IMS MAT Add-On Services: Physicians Assistant - Individual</v>
      </c>
      <c r="D174" s="37">
        <v>9.2200000000000006</v>
      </c>
    </row>
    <row r="175" spans="1:4" x14ac:dyDescent="0.35">
      <c r="A175" t="s">
        <v>92</v>
      </c>
      <c r="B175" s="68" t="s">
        <v>18</v>
      </c>
      <c r="C175" s="68" t="str">
        <f t="shared" si="1"/>
        <v>Adult-Medium-IMS MAT Add-On Services:  Physicians Assistant - Group</v>
      </c>
      <c r="D175" s="37">
        <v>2.0499999999999998</v>
      </c>
    </row>
    <row r="176" spans="1:4" x14ac:dyDescent="0.35">
      <c r="A176" t="s">
        <v>92</v>
      </c>
      <c r="B176" s="68" t="s">
        <v>19</v>
      </c>
      <c r="C176" s="68" t="str">
        <f t="shared" si="1"/>
        <v>Adult-Medium-IMS MAT Add-On Services:  Nurse Practitioner - Individual</v>
      </c>
      <c r="D176" s="37">
        <v>10.220000000000001</v>
      </c>
    </row>
    <row r="177" spans="1:4" x14ac:dyDescent="0.35">
      <c r="A177" t="s">
        <v>92</v>
      </c>
      <c r="B177" s="68" t="s">
        <v>20</v>
      </c>
      <c r="C177" s="68" t="str">
        <f t="shared" si="1"/>
        <v>Adult-Medium-IMS MAT Add-On Services:  Nurse Practitioner - Group</v>
      </c>
      <c r="D177" s="37">
        <v>2.27</v>
      </c>
    </row>
    <row r="178" spans="1:4" x14ac:dyDescent="0.35">
      <c r="A178" t="s">
        <v>92</v>
      </c>
      <c r="B178" s="68" t="s">
        <v>21</v>
      </c>
      <c r="C178" s="68" t="str">
        <f t="shared" si="1"/>
        <v>Adult-Medium-IMS MAT Add-On Services:  Registered Nurse - Individual</v>
      </c>
      <c r="D178" s="37">
        <v>8.35</v>
      </c>
    </row>
    <row r="179" spans="1:4" x14ac:dyDescent="0.35">
      <c r="A179" t="s">
        <v>92</v>
      </c>
      <c r="B179" s="68" t="s">
        <v>22</v>
      </c>
      <c r="C179" s="68" t="str">
        <f t="shared" si="1"/>
        <v>Adult-Medium-IMS MAT Add-On Services:  Registered Nurse - Group</v>
      </c>
      <c r="D179" s="37">
        <v>1.86</v>
      </c>
    </row>
    <row r="180" spans="1:4" x14ac:dyDescent="0.35">
      <c r="A180" t="s">
        <v>92</v>
      </c>
      <c r="B180" s="68" t="s">
        <v>23</v>
      </c>
      <c r="C180" s="68" t="str">
        <f t="shared" si="1"/>
        <v>Adult-Medium-IMS MAT Add-On Services:  Pharmacist - Individual</v>
      </c>
      <c r="D180" s="37">
        <v>9.84</v>
      </c>
    </row>
    <row r="181" spans="1:4" x14ac:dyDescent="0.35">
      <c r="A181" t="s">
        <v>92</v>
      </c>
      <c r="B181" s="68" t="s">
        <v>24</v>
      </c>
      <c r="C181" s="68" t="str">
        <f t="shared" si="1"/>
        <v>Adult-Medium-IMS MAT Add-On Services:  Pharmacist - Group</v>
      </c>
      <c r="D181" s="37">
        <v>2.19</v>
      </c>
    </row>
    <row r="182" spans="1:4" x14ac:dyDescent="0.35">
      <c r="A182" t="s">
        <v>92</v>
      </c>
      <c r="B182" s="68" t="s">
        <v>25</v>
      </c>
      <c r="C182" s="68" t="str">
        <f t="shared" si="1"/>
        <v>Adult-Medium-IMS MAT Add-On Services:  MD - Individual</v>
      </c>
      <c r="D182" s="37">
        <v>20.56</v>
      </c>
    </row>
    <row r="183" spans="1:4" x14ac:dyDescent="0.35">
      <c r="A183" t="s">
        <v>92</v>
      </c>
      <c r="B183" s="68" t="s">
        <v>26</v>
      </c>
      <c r="C183" s="68" t="str">
        <f t="shared" si="1"/>
        <v>Adult-Medium-IMS MAT Add-On Services:  MD - Group</v>
      </c>
      <c r="D183" s="37">
        <v>4.57</v>
      </c>
    </row>
    <row r="184" spans="1:4" x14ac:dyDescent="0.35">
      <c r="A184" t="s">
        <v>92</v>
      </c>
      <c r="B184" s="68" t="s">
        <v>27</v>
      </c>
      <c r="C184" s="68" t="str">
        <f t="shared" si="1"/>
        <v>Adult-Medium-IMS Residential 3.1</v>
      </c>
      <c r="D184" s="37">
        <v>193.39</v>
      </c>
    </row>
    <row r="185" spans="1:4" x14ac:dyDescent="0.35">
      <c r="A185" t="s">
        <v>92</v>
      </c>
      <c r="B185" s="68" t="s">
        <v>28</v>
      </c>
      <c r="C185" s="68" t="str">
        <f t="shared" si="1"/>
        <v>Adult-Medium-IMS Residential 3.3</v>
      </c>
      <c r="D185" s="37">
        <v>251.41</v>
      </c>
    </row>
    <row r="186" spans="1:4" x14ac:dyDescent="0.35">
      <c r="A186" t="s">
        <v>92</v>
      </c>
      <c r="B186" s="68" t="s">
        <v>29</v>
      </c>
      <c r="C186" s="68" t="str">
        <f t="shared" si="1"/>
        <v>Adult-Medium-IMS Residential 3.5</v>
      </c>
      <c r="D186" s="37">
        <v>228.73</v>
      </c>
    </row>
    <row r="187" spans="1:4" x14ac:dyDescent="0.35">
      <c r="A187" t="s">
        <v>92</v>
      </c>
      <c r="B187" s="68" t="s">
        <v>30</v>
      </c>
      <c r="C187" s="68" t="str">
        <f t="shared" si="1"/>
        <v>Adult-Medium-IMS Withdrawal Management 3.2</v>
      </c>
      <c r="D187" s="37">
        <v>254.14</v>
      </c>
    </row>
    <row r="188" spans="1:4" x14ac:dyDescent="0.35">
      <c r="A188" t="s">
        <v>92</v>
      </c>
      <c r="B188" s="68" t="s">
        <v>10</v>
      </c>
      <c r="C188" s="68" t="str">
        <f t="shared" si="1"/>
        <v>Adult-Medium-IMS Room &amp; Board</v>
      </c>
      <c r="D188" s="37">
        <v>63.75</v>
      </c>
    </row>
    <row r="189" spans="1:4" x14ac:dyDescent="0.35">
      <c r="A189" t="s">
        <v>93</v>
      </c>
      <c r="B189" s="68" t="s">
        <v>81</v>
      </c>
      <c r="C189" s="68" t="str">
        <f t="shared" si="1"/>
        <v>Adult-Medium-IMS-Rural Add-On Outpatient Type Svcs - Individual
(Includes: Peer Services, Care Coordination, Recovery Services, Clinical Consultation, LOC Brief Screening, etc)</v>
      </c>
      <c r="D189" s="37">
        <v>4.8</v>
      </c>
    </row>
    <row r="190" spans="1:4" x14ac:dyDescent="0.35">
      <c r="A190" t="s">
        <v>93</v>
      </c>
      <c r="B190" s="68" t="s">
        <v>82</v>
      </c>
      <c r="C190" s="68" t="str">
        <f t="shared" si="1"/>
        <v>Adult-Medium-IMS-Rural Add-On Outpatient Type Svcs - Group
(Includes: Peer Services, Recovery Services, etc)</v>
      </c>
      <c r="D190" s="37">
        <v>1.07</v>
      </c>
    </row>
    <row r="191" spans="1:4" x14ac:dyDescent="0.35">
      <c r="A191" t="s">
        <v>93</v>
      </c>
      <c r="B191" s="68" t="s">
        <v>17</v>
      </c>
      <c r="C191" s="68" t="str">
        <f t="shared" si="1"/>
        <v>Adult-Medium-IMS-Rural MAT Add-On Services: Physicians Assistant - Individual</v>
      </c>
      <c r="D191" s="37">
        <v>9.76</v>
      </c>
    </row>
    <row r="192" spans="1:4" x14ac:dyDescent="0.35">
      <c r="A192" t="s">
        <v>93</v>
      </c>
      <c r="B192" s="68" t="s">
        <v>18</v>
      </c>
      <c r="C192" s="68" t="str">
        <f t="shared" si="1"/>
        <v>Adult-Medium-IMS-Rural MAT Add-On Services:  Physicians Assistant - Group</v>
      </c>
      <c r="D192" s="37">
        <v>2.17</v>
      </c>
    </row>
    <row r="193" spans="1:4" x14ac:dyDescent="0.35">
      <c r="A193" t="s">
        <v>93</v>
      </c>
      <c r="B193" s="68" t="s">
        <v>19</v>
      </c>
      <c r="C193" s="68" t="str">
        <f t="shared" si="1"/>
        <v>Adult-Medium-IMS-Rural MAT Add-On Services:  Nurse Practitioner - Individual</v>
      </c>
      <c r="D193" s="37">
        <v>10.82</v>
      </c>
    </row>
    <row r="194" spans="1:4" x14ac:dyDescent="0.35">
      <c r="A194" t="s">
        <v>93</v>
      </c>
      <c r="B194" s="68" t="s">
        <v>20</v>
      </c>
      <c r="C194" s="68" t="str">
        <f t="shared" si="1"/>
        <v>Adult-Medium-IMS-Rural MAT Add-On Services:  Nurse Practitioner - Group</v>
      </c>
      <c r="D194" s="37">
        <v>2.41</v>
      </c>
    </row>
    <row r="195" spans="1:4" x14ac:dyDescent="0.35">
      <c r="A195" t="s">
        <v>93</v>
      </c>
      <c r="B195" s="68" t="s">
        <v>21</v>
      </c>
      <c r="C195" s="68" t="str">
        <f t="shared" si="1"/>
        <v>Adult-Medium-IMS-Rural MAT Add-On Services:  Registered Nurse - Individual</v>
      </c>
      <c r="D195" s="37">
        <v>8.84</v>
      </c>
    </row>
    <row r="196" spans="1:4" x14ac:dyDescent="0.35">
      <c r="A196" t="s">
        <v>93</v>
      </c>
      <c r="B196" s="68" t="s">
        <v>22</v>
      </c>
      <c r="C196" s="68" t="str">
        <f t="shared" si="1"/>
        <v>Adult-Medium-IMS-Rural MAT Add-On Services:  Registered Nurse - Group</v>
      </c>
      <c r="D196" s="37">
        <v>1.96</v>
      </c>
    </row>
    <row r="197" spans="1:4" x14ac:dyDescent="0.35">
      <c r="A197" t="s">
        <v>93</v>
      </c>
      <c r="B197" s="68" t="s">
        <v>23</v>
      </c>
      <c r="C197" s="68" t="str">
        <f t="shared" si="1"/>
        <v>Adult-Medium-IMS-Rural MAT Add-On Services:  Pharmacist - Individual</v>
      </c>
      <c r="D197" s="37">
        <v>10.42</v>
      </c>
    </row>
    <row r="198" spans="1:4" x14ac:dyDescent="0.35">
      <c r="A198" t="s">
        <v>93</v>
      </c>
      <c r="B198" s="68" t="s">
        <v>24</v>
      </c>
      <c r="C198" s="68" t="str">
        <f t="shared" si="1"/>
        <v>Adult-Medium-IMS-Rural MAT Add-On Services:  Pharmacist - Group</v>
      </c>
      <c r="D198" s="37">
        <v>2.3199999999999998</v>
      </c>
    </row>
    <row r="199" spans="1:4" x14ac:dyDescent="0.35">
      <c r="A199" t="s">
        <v>93</v>
      </c>
      <c r="B199" s="68" t="s">
        <v>25</v>
      </c>
      <c r="C199" s="68" t="str">
        <f t="shared" si="1"/>
        <v>Adult-Medium-IMS-Rural MAT Add-On Services:  MD - Individual</v>
      </c>
      <c r="D199" s="37">
        <v>21.77</v>
      </c>
    </row>
    <row r="200" spans="1:4" x14ac:dyDescent="0.35">
      <c r="A200" t="s">
        <v>93</v>
      </c>
      <c r="B200" s="68" t="s">
        <v>26</v>
      </c>
      <c r="C200" s="68" t="str">
        <f t="shared" si="1"/>
        <v>Adult-Medium-IMS-Rural MAT Add-On Services:  MD - Group</v>
      </c>
      <c r="D200" s="37">
        <v>4.84</v>
      </c>
    </row>
    <row r="201" spans="1:4" x14ac:dyDescent="0.35">
      <c r="A201" t="s">
        <v>93</v>
      </c>
      <c r="B201" s="68" t="s">
        <v>27</v>
      </c>
      <c r="C201" s="68" t="str">
        <f t="shared" si="1"/>
        <v>Adult-Medium-IMS-Rural Residential 3.1</v>
      </c>
      <c r="D201" s="37">
        <v>204.77</v>
      </c>
    </row>
    <row r="202" spans="1:4" x14ac:dyDescent="0.35">
      <c r="A202" t="s">
        <v>93</v>
      </c>
      <c r="B202" s="68" t="s">
        <v>28</v>
      </c>
      <c r="C202" s="68" t="str">
        <f t="shared" si="1"/>
        <v>Adult-Medium-IMS-Rural Residential 3.3</v>
      </c>
      <c r="D202" s="37">
        <v>266.2</v>
      </c>
    </row>
    <row r="203" spans="1:4" x14ac:dyDescent="0.35">
      <c r="A203" t="s">
        <v>93</v>
      </c>
      <c r="B203" s="68" t="s">
        <v>29</v>
      </c>
      <c r="C203" s="68" t="str">
        <f t="shared" si="1"/>
        <v>Adult-Medium-IMS-Rural Residential 3.5</v>
      </c>
      <c r="D203" s="37">
        <v>242.18</v>
      </c>
    </row>
    <row r="204" spans="1:4" x14ac:dyDescent="0.35">
      <c r="A204" t="s">
        <v>93</v>
      </c>
      <c r="B204" s="68" t="s">
        <v>30</v>
      </c>
      <c r="C204" s="68" t="str">
        <f t="shared" si="1"/>
        <v>Adult-Medium-IMS-Rural Withdrawal Management 3.2</v>
      </c>
      <c r="D204" s="37">
        <v>269.08999999999997</v>
      </c>
    </row>
    <row r="205" spans="1:4" x14ac:dyDescent="0.35">
      <c r="A205" t="s">
        <v>93</v>
      </c>
      <c r="B205" s="68" t="s">
        <v>10</v>
      </c>
      <c r="C205" s="68" t="str">
        <f t="shared" si="1"/>
        <v>Adult-Medium-IMS-Rural Room &amp; Board</v>
      </c>
      <c r="D205" s="37">
        <v>67.5</v>
      </c>
    </row>
    <row r="206" spans="1:4" x14ac:dyDescent="0.35">
      <c r="A206" t="s">
        <v>94</v>
      </c>
      <c r="B206" s="68" t="s">
        <v>81</v>
      </c>
      <c r="C206" s="68" t="str">
        <f t="shared" si="1"/>
        <v>Adult-Medium-290 Clients Add-On Outpatient Type Svcs - Individual
(Includes: Peer Services, Care Coordination, Recovery Services, Clinical Consultation, LOC Brief Screening, etc)</v>
      </c>
      <c r="D206" s="37">
        <v>6.93</v>
      </c>
    </row>
    <row r="207" spans="1:4" x14ac:dyDescent="0.35">
      <c r="A207" t="s">
        <v>94</v>
      </c>
      <c r="B207" s="68" t="s">
        <v>82</v>
      </c>
      <c r="C207" s="68" t="str">
        <f t="shared" si="1"/>
        <v>Adult-Medium-290 Clients Add-On Outpatient Type Svcs - Group
(Includes: Peer Services, Recovery Services, etc)</v>
      </c>
      <c r="D207" s="37">
        <v>1.54</v>
      </c>
    </row>
    <row r="208" spans="1:4" x14ac:dyDescent="0.35">
      <c r="A208" t="s">
        <v>94</v>
      </c>
      <c r="B208" s="68" t="s">
        <v>17</v>
      </c>
      <c r="C208" s="68" t="str">
        <f t="shared" si="1"/>
        <v>Adult-Medium-290 Clients MAT Add-On Services: Physicians Assistant - Individual</v>
      </c>
      <c r="D208" s="37">
        <v>14.1</v>
      </c>
    </row>
    <row r="209" spans="1:4" x14ac:dyDescent="0.35">
      <c r="A209" t="s">
        <v>94</v>
      </c>
      <c r="B209" s="68" t="s">
        <v>18</v>
      </c>
      <c r="C209" s="68" t="str">
        <f t="shared" si="1"/>
        <v>Adult-Medium-290 Clients MAT Add-On Services:  Physicians Assistant - Group</v>
      </c>
      <c r="D209" s="37">
        <v>3.13</v>
      </c>
    </row>
    <row r="210" spans="1:4" x14ac:dyDescent="0.35">
      <c r="A210" t="s">
        <v>94</v>
      </c>
      <c r="B210" s="68" t="s">
        <v>19</v>
      </c>
      <c r="C210" s="68" t="str">
        <f t="shared" si="1"/>
        <v>Adult-Medium-290 Clients MAT Add-On Services:  Nurse Practitioner - Individual</v>
      </c>
      <c r="D210" s="37">
        <v>15.63</v>
      </c>
    </row>
    <row r="211" spans="1:4" x14ac:dyDescent="0.35">
      <c r="A211" t="s">
        <v>94</v>
      </c>
      <c r="B211" s="68" t="s">
        <v>20</v>
      </c>
      <c r="C211" s="68" t="str">
        <f t="shared" si="1"/>
        <v>Adult-Medium-290 Clients MAT Add-On Services:  Nurse Practitioner - Group</v>
      </c>
      <c r="D211" s="37">
        <v>3.47</v>
      </c>
    </row>
    <row r="212" spans="1:4" x14ac:dyDescent="0.35">
      <c r="A212" t="s">
        <v>94</v>
      </c>
      <c r="B212" s="68" t="s">
        <v>21</v>
      </c>
      <c r="C212" s="68" t="str">
        <f t="shared" si="1"/>
        <v>Adult-Medium-290 Clients MAT Add-On Services:  Registered Nurse - Individual</v>
      </c>
      <c r="D212" s="37">
        <v>12.77</v>
      </c>
    </row>
    <row r="213" spans="1:4" x14ac:dyDescent="0.35">
      <c r="A213" t="s">
        <v>94</v>
      </c>
      <c r="B213" s="68" t="s">
        <v>22</v>
      </c>
      <c r="C213" s="68" t="str">
        <f t="shared" si="1"/>
        <v>Adult-Medium-290 Clients MAT Add-On Services:  Registered Nurse - Group</v>
      </c>
      <c r="D213" s="37">
        <v>2.84</v>
      </c>
    </row>
    <row r="214" spans="1:4" x14ac:dyDescent="0.35">
      <c r="A214" t="s">
        <v>94</v>
      </c>
      <c r="B214" s="68" t="s">
        <v>23</v>
      </c>
      <c r="C214" s="68" t="str">
        <f t="shared" si="1"/>
        <v>Adult-Medium-290 Clients MAT Add-On Services:  Pharmacist - Individual</v>
      </c>
      <c r="D214" s="37">
        <v>15.05</v>
      </c>
    </row>
    <row r="215" spans="1:4" x14ac:dyDescent="0.35">
      <c r="A215" t="s">
        <v>94</v>
      </c>
      <c r="B215" s="68" t="s">
        <v>24</v>
      </c>
      <c r="C215" s="68" t="str">
        <f t="shared" si="1"/>
        <v>Adult-Medium-290 Clients MAT Add-On Services:  Pharmacist - Group</v>
      </c>
      <c r="D215" s="37">
        <v>3.34</v>
      </c>
    </row>
    <row r="216" spans="1:4" x14ac:dyDescent="0.35">
      <c r="A216" t="s">
        <v>94</v>
      </c>
      <c r="B216" s="68" t="s">
        <v>25</v>
      </c>
      <c r="C216" s="68" t="str">
        <f t="shared" si="1"/>
        <v>Adult-Medium-290 Clients MAT Add-On Services:  MD - Individual</v>
      </c>
      <c r="D216" s="37">
        <v>31.44</v>
      </c>
    </row>
    <row r="217" spans="1:4" x14ac:dyDescent="0.35">
      <c r="A217" t="s">
        <v>94</v>
      </c>
      <c r="B217" s="68" t="s">
        <v>26</v>
      </c>
      <c r="C217" s="68" t="str">
        <f t="shared" si="1"/>
        <v>Adult-Medium-290 Clients MAT Add-On Services:  MD - Group</v>
      </c>
      <c r="D217" s="37">
        <v>6.99</v>
      </c>
    </row>
    <row r="218" spans="1:4" x14ac:dyDescent="0.35">
      <c r="A218" t="s">
        <v>94</v>
      </c>
      <c r="B218" s="68" t="s">
        <v>27</v>
      </c>
      <c r="C218" s="68" t="str">
        <f t="shared" si="1"/>
        <v>Adult-Medium-290 Clients Residential 3.1</v>
      </c>
      <c r="D218" s="37">
        <v>295.77</v>
      </c>
    </row>
    <row r="219" spans="1:4" x14ac:dyDescent="0.35">
      <c r="A219" t="s">
        <v>94</v>
      </c>
      <c r="B219" s="68" t="s">
        <v>28</v>
      </c>
      <c r="C219" s="68" t="str">
        <f t="shared" si="1"/>
        <v>Adult-Medium-290 Clients Residential 3.3</v>
      </c>
      <c r="D219" s="37">
        <v>384.51</v>
      </c>
    </row>
    <row r="220" spans="1:4" x14ac:dyDescent="0.35">
      <c r="A220" t="s">
        <v>94</v>
      </c>
      <c r="B220" s="68" t="s">
        <v>29</v>
      </c>
      <c r="C220" s="68" t="str">
        <f t="shared" si="1"/>
        <v>Adult-Medium-290 Clients Residential 3.5</v>
      </c>
      <c r="D220" s="37">
        <v>349.82</v>
      </c>
    </row>
    <row r="221" spans="1:4" x14ac:dyDescent="0.35">
      <c r="A221" t="s">
        <v>94</v>
      </c>
      <c r="B221" s="68" t="s">
        <v>30</v>
      </c>
      <c r="C221" s="68" t="str">
        <f t="shared" si="1"/>
        <v>Adult-Medium-290 Clients Withdrawal Management 3.2</v>
      </c>
      <c r="D221" s="37">
        <v>388.69</v>
      </c>
    </row>
    <row r="222" spans="1:4" x14ac:dyDescent="0.35">
      <c r="A222" t="s">
        <v>94</v>
      </c>
      <c r="B222" s="68" t="s">
        <v>10</v>
      </c>
      <c r="C222" s="68" t="str">
        <f t="shared" si="1"/>
        <v>Adult-Medium-290 Clients Room &amp; Board</v>
      </c>
      <c r="D222" s="37">
        <v>97.5</v>
      </c>
    </row>
    <row r="223" spans="1:4" x14ac:dyDescent="0.35">
      <c r="A223" t="s">
        <v>95</v>
      </c>
      <c r="B223" s="68" t="s">
        <v>81</v>
      </c>
      <c r="C223" s="68" t="str">
        <f t="shared" si="1"/>
        <v>Adult-Medium-290 Clients-Rural Add-On Outpatient Type Svcs - Individual
(Includes: Peer Services, Care Coordination, Recovery Services, Clinical Consultation, LOC Brief Screening, etc)</v>
      </c>
      <c r="D223" s="37">
        <v>7.19</v>
      </c>
    </row>
    <row r="224" spans="1:4" x14ac:dyDescent="0.35">
      <c r="A224" t="s">
        <v>95</v>
      </c>
      <c r="B224" s="68" t="s">
        <v>82</v>
      </c>
      <c r="C224" s="68" t="str">
        <f t="shared" si="1"/>
        <v>Adult-Medium-290 Clients-Rural Add-On Outpatient Type Svcs - Group
(Includes: Peer Services, Recovery Services, etc)</v>
      </c>
      <c r="D224" s="37">
        <v>1.6</v>
      </c>
    </row>
    <row r="225" spans="1:4" x14ac:dyDescent="0.35">
      <c r="A225" t="s">
        <v>95</v>
      </c>
      <c r="B225" s="68" t="s">
        <v>17</v>
      </c>
      <c r="C225" s="68" t="str">
        <f t="shared" si="1"/>
        <v>Adult-Medium-290 Clients-Rural MAT Add-On Services: Physicians Assistant - Individual</v>
      </c>
      <c r="D225" s="37">
        <v>14.64</v>
      </c>
    </row>
    <row r="226" spans="1:4" x14ac:dyDescent="0.35">
      <c r="A226" t="s">
        <v>95</v>
      </c>
      <c r="B226" s="68" t="s">
        <v>18</v>
      </c>
      <c r="C226" s="68" t="str">
        <f t="shared" si="1"/>
        <v>Adult-Medium-290 Clients-Rural MAT Add-On Services:  Physicians Assistant - Group</v>
      </c>
      <c r="D226" s="37">
        <v>3.25</v>
      </c>
    </row>
    <row r="227" spans="1:4" x14ac:dyDescent="0.35">
      <c r="A227" t="s">
        <v>95</v>
      </c>
      <c r="B227" s="68" t="s">
        <v>19</v>
      </c>
      <c r="C227" s="68" t="str">
        <f t="shared" si="1"/>
        <v>Adult-Medium-290 Clients-Rural MAT Add-On Services:  Nurse Practitioner - Individual</v>
      </c>
      <c r="D227" s="37">
        <v>16.239999999999998</v>
      </c>
    </row>
    <row r="228" spans="1:4" x14ac:dyDescent="0.35">
      <c r="A228" t="s">
        <v>95</v>
      </c>
      <c r="B228" s="68" t="s">
        <v>20</v>
      </c>
      <c r="C228" s="68" t="str">
        <f t="shared" si="1"/>
        <v>Adult-Medium-290 Clients-Rural MAT Add-On Services:  Nurse Practitioner - Group</v>
      </c>
      <c r="D228" s="37">
        <v>3.61</v>
      </c>
    </row>
    <row r="229" spans="1:4" x14ac:dyDescent="0.35">
      <c r="A229" t="s">
        <v>95</v>
      </c>
      <c r="B229" s="68" t="s">
        <v>21</v>
      </c>
      <c r="C229" s="68" t="str">
        <f t="shared" si="1"/>
        <v>Adult-Medium-290 Clients-Rural MAT Add-On Services:  Registered Nurse - Individual</v>
      </c>
      <c r="D229" s="37">
        <v>13.26</v>
      </c>
    </row>
    <row r="230" spans="1:4" x14ac:dyDescent="0.35">
      <c r="A230" t="s">
        <v>95</v>
      </c>
      <c r="B230" s="68" t="s">
        <v>22</v>
      </c>
      <c r="C230" s="68" t="str">
        <f t="shared" si="1"/>
        <v>Adult-Medium-290 Clients-Rural MAT Add-On Services:  Registered Nurse - Group</v>
      </c>
      <c r="D230" s="37">
        <v>2.95</v>
      </c>
    </row>
    <row r="231" spans="1:4" x14ac:dyDescent="0.35">
      <c r="A231" t="s">
        <v>95</v>
      </c>
      <c r="B231" s="68" t="s">
        <v>23</v>
      </c>
      <c r="C231" s="68" t="str">
        <f t="shared" si="1"/>
        <v>Adult-Medium-290 Clients-Rural MAT Add-On Services:  Pharmacist - Individual</v>
      </c>
      <c r="D231" s="37">
        <v>15.63</v>
      </c>
    </row>
    <row r="232" spans="1:4" x14ac:dyDescent="0.35">
      <c r="A232" t="s">
        <v>95</v>
      </c>
      <c r="B232" s="68" t="s">
        <v>24</v>
      </c>
      <c r="C232" s="68" t="str">
        <f t="shared" si="1"/>
        <v>Adult-Medium-290 Clients-Rural MAT Add-On Services:  Pharmacist - Group</v>
      </c>
      <c r="D232" s="37">
        <v>3.47</v>
      </c>
    </row>
    <row r="233" spans="1:4" x14ac:dyDescent="0.35">
      <c r="A233" t="s">
        <v>95</v>
      </c>
      <c r="B233" s="68" t="s">
        <v>25</v>
      </c>
      <c r="C233" s="68" t="str">
        <f t="shared" si="1"/>
        <v>Adult-Medium-290 Clients-Rural MAT Add-On Services:  MD - Individual</v>
      </c>
      <c r="D233" s="37">
        <v>32.65</v>
      </c>
    </row>
    <row r="234" spans="1:4" x14ac:dyDescent="0.35">
      <c r="A234" t="s">
        <v>95</v>
      </c>
      <c r="B234" s="68" t="s">
        <v>26</v>
      </c>
      <c r="C234" s="68" t="str">
        <f t="shared" si="1"/>
        <v>Adult-Medium-290 Clients-Rural MAT Add-On Services:  MD - Group</v>
      </c>
      <c r="D234" s="37">
        <v>7.26</v>
      </c>
    </row>
    <row r="235" spans="1:4" x14ac:dyDescent="0.35">
      <c r="A235" t="s">
        <v>95</v>
      </c>
      <c r="B235" s="68" t="s">
        <v>27</v>
      </c>
      <c r="C235" s="68" t="str">
        <f t="shared" si="1"/>
        <v>Adult-Medium-290 Clients-Rural Residential 3.1</v>
      </c>
      <c r="D235" s="37">
        <v>307.14999999999998</v>
      </c>
    </row>
    <row r="236" spans="1:4" x14ac:dyDescent="0.35">
      <c r="A236" t="s">
        <v>95</v>
      </c>
      <c r="B236" s="68" t="s">
        <v>28</v>
      </c>
      <c r="C236" s="68" t="str">
        <f t="shared" si="1"/>
        <v>Adult-Medium-290 Clients-Rural Residential 3.3</v>
      </c>
      <c r="D236" s="37">
        <v>399.3</v>
      </c>
    </row>
    <row r="237" spans="1:4" x14ac:dyDescent="0.35">
      <c r="A237" t="s">
        <v>95</v>
      </c>
      <c r="B237" s="68" t="s">
        <v>29</v>
      </c>
      <c r="C237" s="68" t="str">
        <f t="shared" ref="C237:C300" si="2">+CONCATENATE(A237," ",B237)</f>
        <v>Adult-Medium-290 Clients-Rural Residential 3.5</v>
      </c>
      <c r="D237" s="37">
        <v>363.27</v>
      </c>
    </row>
    <row r="238" spans="1:4" x14ac:dyDescent="0.35">
      <c r="A238" t="s">
        <v>95</v>
      </c>
      <c r="B238" s="68" t="s">
        <v>30</v>
      </c>
      <c r="C238" s="68" t="str">
        <f t="shared" si="2"/>
        <v>Adult-Medium-290 Clients-Rural Withdrawal Management 3.2</v>
      </c>
      <c r="D238" s="37">
        <v>403.64</v>
      </c>
    </row>
    <row r="239" spans="1:4" x14ac:dyDescent="0.35">
      <c r="A239" t="s">
        <v>95</v>
      </c>
      <c r="B239" s="68" t="s">
        <v>10</v>
      </c>
      <c r="C239" s="68" t="str">
        <f t="shared" si="2"/>
        <v>Adult-Medium-290 Clients-Rural Room &amp; Board</v>
      </c>
      <c r="D239" s="37">
        <v>101.25</v>
      </c>
    </row>
    <row r="240" spans="1:4" x14ac:dyDescent="0.35">
      <c r="A240" t="s">
        <v>96</v>
      </c>
      <c r="B240" s="68" t="s">
        <v>81</v>
      </c>
      <c r="C240" s="68" t="str">
        <f t="shared" si="2"/>
        <v>Adult-Medium-County Owned Add-On Outpatient Type Svcs - Individual
(Includes: Peer Services, Care Coordination, Recovery Services, Clinical Consultation, LOC Brief Screening, etc)</v>
      </c>
      <c r="D240" s="37">
        <v>4</v>
      </c>
    </row>
    <row r="241" spans="1:4" x14ac:dyDescent="0.35">
      <c r="A241" t="s">
        <v>96</v>
      </c>
      <c r="B241" s="68" t="s">
        <v>82</v>
      </c>
      <c r="C241" s="68" t="str">
        <f t="shared" si="2"/>
        <v>Adult-Medium-County Owned Add-On Outpatient Type Svcs - Group
(Includes: Peer Services, Recovery Services, etc)</v>
      </c>
      <c r="D241" s="37">
        <v>0.89</v>
      </c>
    </row>
    <row r="242" spans="1:4" x14ac:dyDescent="0.35">
      <c r="A242" t="s">
        <v>96</v>
      </c>
      <c r="B242" s="68" t="s">
        <v>17</v>
      </c>
      <c r="C242" s="68" t="str">
        <f t="shared" si="2"/>
        <v>Adult-Medium-County Owned MAT Add-On Services: Physicians Assistant - Individual</v>
      </c>
      <c r="D242" s="37">
        <v>8.14</v>
      </c>
    </row>
    <row r="243" spans="1:4" x14ac:dyDescent="0.35">
      <c r="A243" t="s">
        <v>96</v>
      </c>
      <c r="B243" s="68" t="s">
        <v>18</v>
      </c>
      <c r="C243" s="68" t="str">
        <f t="shared" si="2"/>
        <v>Adult-Medium-County Owned MAT Add-On Services:  Physicians Assistant - Group</v>
      </c>
      <c r="D243" s="37">
        <v>1.81</v>
      </c>
    </row>
    <row r="244" spans="1:4" x14ac:dyDescent="0.35">
      <c r="A244" t="s">
        <v>96</v>
      </c>
      <c r="B244" s="68" t="s">
        <v>19</v>
      </c>
      <c r="C244" s="68" t="str">
        <f t="shared" si="2"/>
        <v>Adult-Medium-County Owned MAT Add-On Services:  Nurse Practitioner - Individual</v>
      </c>
      <c r="D244" s="37">
        <v>9.02</v>
      </c>
    </row>
    <row r="245" spans="1:4" x14ac:dyDescent="0.35">
      <c r="A245" t="s">
        <v>96</v>
      </c>
      <c r="B245" s="68" t="s">
        <v>20</v>
      </c>
      <c r="C245" s="68" t="str">
        <f t="shared" si="2"/>
        <v>Adult-Medium-County Owned MAT Add-On Services:  Nurse Practitioner - Group</v>
      </c>
      <c r="D245" s="37">
        <v>2</v>
      </c>
    </row>
    <row r="246" spans="1:4" x14ac:dyDescent="0.35">
      <c r="A246" t="s">
        <v>96</v>
      </c>
      <c r="B246" s="68" t="s">
        <v>21</v>
      </c>
      <c r="C246" s="68" t="str">
        <f t="shared" si="2"/>
        <v>Adult-Medium-County Owned MAT Add-On Services:  Registered Nurse - Individual</v>
      </c>
      <c r="D246" s="37">
        <v>7.37</v>
      </c>
    </row>
    <row r="247" spans="1:4" x14ac:dyDescent="0.35">
      <c r="A247" t="s">
        <v>96</v>
      </c>
      <c r="B247" s="68" t="s">
        <v>22</v>
      </c>
      <c r="C247" s="68" t="str">
        <f t="shared" si="2"/>
        <v>Adult-Medium-County Owned MAT Add-On Services:  Registered Nurse - Group</v>
      </c>
      <c r="D247" s="37">
        <v>1.64</v>
      </c>
    </row>
    <row r="248" spans="1:4" x14ac:dyDescent="0.35">
      <c r="A248" t="s">
        <v>96</v>
      </c>
      <c r="B248" s="68" t="s">
        <v>23</v>
      </c>
      <c r="C248" s="68" t="str">
        <f t="shared" si="2"/>
        <v>Adult-Medium-County Owned MAT Add-On Services:  Pharmacist - Individual</v>
      </c>
      <c r="D248" s="37">
        <v>8.68</v>
      </c>
    </row>
    <row r="249" spans="1:4" x14ac:dyDescent="0.35">
      <c r="A249" t="s">
        <v>96</v>
      </c>
      <c r="B249" s="68" t="s">
        <v>24</v>
      </c>
      <c r="C249" s="68" t="str">
        <f t="shared" si="2"/>
        <v>Adult-Medium-County Owned MAT Add-On Services:  Pharmacist - Group</v>
      </c>
      <c r="D249" s="37">
        <v>1.93</v>
      </c>
    </row>
    <row r="250" spans="1:4" x14ac:dyDescent="0.35">
      <c r="A250" t="s">
        <v>96</v>
      </c>
      <c r="B250" s="68" t="s">
        <v>25</v>
      </c>
      <c r="C250" s="68" t="str">
        <f t="shared" si="2"/>
        <v>Adult-Medium-County Owned MAT Add-On Services:  MD - Individual</v>
      </c>
      <c r="D250" s="37">
        <v>18.14</v>
      </c>
    </row>
    <row r="251" spans="1:4" x14ac:dyDescent="0.35">
      <c r="A251" t="s">
        <v>96</v>
      </c>
      <c r="B251" s="68" t="s">
        <v>26</v>
      </c>
      <c r="C251" s="68" t="str">
        <f t="shared" si="2"/>
        <v>Adult-Medium-County Owned MAT Add-On Services:  MD - Group</v>
      </c>
      <c r="D251" s="71">
        <v>4.04</v>
      </c>
    </row>
    <row r="252" spans="1:4" x14ac:dyDescent="0.35">
      <c r="A252" t="s">
        <v>96</v>
      </c>
      <c r="B252" s="68" t="s">
        <v>27</v>
      </c>
      <c r="C252" s="68" t="str">
        <f t="shared" si="2"/>
        <v>Adult-Medium-County Owned Residential 3.1</v>
      </c>
      <c r="D252" s="37">
        <v>170.64</v>
      </c>
    </row>
    <row r="253" spans="1:4" x14ac:dyDescent="0.35">
      <c r="A253" t="s">
        <v>96</v>
      </c>
      <c r="B253" s="68" t="s">
        <v>28</v>
      </c>
      <c r="C253" s="68" t="str">
        <f t="shared" si="2"/>
        <v>Adult-Medium-County Owned Residential 3.3</v>
      </c>
      <c r="D253" s="37">
        <v>221.83</v>
      </c>
    </row>
    <row r="254" spans="1:4" x14ac:dyDescent="0.35">
      <c r="A254" t="s">
        <v>96</v>
      </c>
      <c r="B254" s="68" t="s">
        <v>29</v>
      </c>
      <c r="C254" s="68" t="str">
        <f t="shared" si="2"/>
        <v>Adult-Medium-County Owned Residential 3.5</v>
      </c>
      <c r="D254" s="37">
        <v>201.82</v>
      </c>
    </row>
    <row r="255" spans="1:4" x14ac:dyDescent="0.35">
      <c r="A255" t="s">
        <v>96</v>
      </c>
      <c r="B255" s="68" t="s">
        <v>30</v>
      </c>
      <c r="C255" s="68" t="str">
        <f t="shared" si="2"/>
        <v>Adult-Medium-County Owned Withdrawal Management 3.2</v>
      </c>
      <c r="D255" s="37">
        <v>224.25</v>
      </c>
    </row>
    <row r="256" spans="1:4" x14ac:dyDescent="0.35">
      <c r="A256" t="s">
        <v>96</v>
      </c>
      <c r="B256" s="68" t="s">
        <v>10</v>
      </c>
      <c r="C256" s="68" t="str">
        <f t="shared" si="2"/>
        <v>Adult-Medium-County Owned Room &amp; Board</v>
      </c>
      <c r="D256" s="37">
        <v>56.25</v>
      </c>
    </row>
    <row r="257" spans="1:4" x14ac:dyDescent="0.35">
      <c r="A257" t="s">
        <v>97</v>
      </c>
      <c r="B257" s="68" t="s">
        <v>81</v>
      </c>
      <c r="C257" s="68" t="str">
        <f t="shared" si="2"/>
        <v>Adult-Medium-County Owned-Rural Add-On Outpatient Type Svcs - Individual
(Includes: Peer Services, Care Coordination, Recovery Services, Clinical Consultation, LOC Brief Screening, etc)</v>
      </c>
      <c r="D257" s="37">
        <v>4.26</v>
      </c>
    </row>
    <row r="258" spans="1:4" x14ac:dyDescent="0.35">
      <c r="A258" t="s">
        <v>97</v>
      </c>
      <c r="B258" s="68" t="s">
        <v>82</v>
      </c>
      <c r="C258" s="68" t="str">
        <f t="shared" si="2"/>
        <v>Adult-Medium-County Owned-Rural Add-On Outpatient Type Svcs - Group
(Includes: Peer Services, Recovery Services, etc)</v>
      </c>
      <c r="D258" s="37">
        <v>0.95</v>
      </c>
    </row>
    <row r="259" spans="1:4" x14ac:dyDescent="0.35">
      <c r="A259" t="s">
        <v>97</v>
      </c>
      <c r="B259" s="68" t="s">
        <v>17</v>
      </c>
      <c r="C259" s="68" t="str">
        <f t="shared" si="2"/>
        <v>Adult-Medium-County Owned-Rural MAT Add-On Services: Physicians Assistant - Individual</v>
      </c>
      <c r="D259" s="37">
        <v>8.68</v>
      </c>
    </row>
    <row r="260" spans="1:4" x14ac:dyDescent="0.35">
      <c r="A260" t="s">
        <v>97</v>
      </c>
      <c r="B260" s="68" t="s">
        <v>18</v>
      </c>
      <c r="C260" s="68" t="str">
        <f t="shared" si="2"/>
        <v>Adult-Medium-County Owned-Rural MAT Add-On Services:  Physicians Assistant - Group</v>
      </c>
      <c r="D260" s="37">
        <v>1.93</v>
      </c>
    </row>
    <row r="261" spans="1:4" x14ac:dyDescent="0.35">
      <c r="A261" t="s">
        <v>97</v>
      </c>
      <c r="B261" s="68" t="s">
        <v>19</v>
      </c>
      <c r="C261" s="68" t="str">
        <f t="shared" si="2"/>
        <v>Adult-Medium-County Owned-Rural MAT Add-On Services:  Nurse Practitioner - Individual</v>
      </c>
      <c r="D261" s="37">
        <v>9.6199999999999992</v>
      </c>
    </row>
    <row r="262" spans="1:4" x14ac:dyDescent="0.35">
      <c r="A262" t="s">
        <v>97</v>
      </c>
      <c r="B262" s="68" t="s">
        <v>20</v>
      </c>
      <c r="C262" s="68" t="str">
        <f t="shared" si="2"/>
        <v>Adult-Medium-County Owned-Rural MAT Add-On Services:  Nurse Practitioner - Group</v>
      </c>
      <c r="D262" s="37">
        <v>2.14</v>
      </c>
    </row>
    <row r="263" spans="1:4" x14ac:dyDescent="0.35">
      <c r="A263" t="s">
        <v>97</v>
      </c>
      <c r="B263" s="68" t="s">
        <v>21</v>
      </c>
      <c r="C263" s="68" t="str">
        <f t="shared" si="2"/>
        <v>Adult-Medium-County Owned-Rural MAT Add-On Services:  Registered Nurse - Individual</v>
      </c>
      <c r="D263" s="37">
        <v>7.86</v>
      </c>
    </row>
    <row r="264" spans="1:4" x14ac:dyDescent="0.35">
      <c r="A264" t="s">
        <v>97</v>
      </c>
      <c r="B264" s="68" t="s">
        <v>22</v>
      </c>
      <c r="C264" s="68" t="str">
        <f t="shared" si="2"/>
        <v>Adult-Medium-County Owned-Rural MAT Add-On Services:  Registered Nurse - Group</v>
      </c>
      <c r="D264" s="37">
        <v>1.75</v>
      </c>
    </row>
    <row r="265" spans="1:4" x14ac:dyDescent="0.35">
      <c r="A265" t="s">
        <v>97</v>
      </c>
      <c r="B265" s="68" t="s">
        <v>23</v>
      </c>
      <c r="C265" s="68" t="str">
        <f t="shared" si="2"/>
        <v>Adult-Medium-County Owned-Rural MAT Add-On Services:  Pharmacist - Individual</v>
      </c>
      <c r="D265" s="37">
        <v>9.26</v>
      </c>
    </row>
    <row r="266" spans="1:4" x14ac:dyDescent="0.35">
      <c r="A266" t="s">
        <v>97</v>
      </c>
      <c r="B266" s="68" t="s">
        <v>24</v>
      </c>
      <c r="C266" s="68" t="str">
        <f t="shared" si="2"/>
        <v>Adult-Medium-County Owned-Rural MAT Add-On Services:  Pharmacist - Group</v>
      </c>
      <c r="D266" s="37">
        <v>2.06</v>
      </c>
    </row>
    <row r="267" spans="1:4" x14ac:dyDescent="0.35">
      <c r="A267" t="s">
        <v>97</v>
      </c>
      <c r="B267" s="68" t="s">
        <v>25</v>
      </c>
      <c r="C267" s="68" t="str">
        <f t="shared" si="2"/>
        <v>Adult-Medium-County Owned-Rural MAT Add-On Services:  MD - Individual</v>
      </c>
      <c r="D267" s="37">
        <v>19.350000000000001</v>
      </c>
    </row>
    <row r="268" spans="1:4" x14ac:dyDescent="0.35">
      <c r="A268" t="s">
        <v>97</v>
      </c>
      <c r="B268" s="68" t="s">
        <v>26</v>
      </c>
      <c r="C268" s="68" t="str">
        <f t="shared" si="2"/>
        <v>Adult-Medium-County Owned-Rural MAT Add-On Services:  MD - Group</v>
      </c>
      <c r="D268" s="37">
        <v>4.3</v>
      </c>
    </row>
    <row r="269" spans="1:4" x14ac:dyDescent="0.35">
      <c r="A269" t="s">
        <v>97</v>
      </c>
      <c r="B269" s="68" t="s">
        <v>27</v>
      </c>
      <c r="C269" s="68" t="str">
        <f t="shared" si="2"/>
        <v>Adult-Medium-County Owned-Rural Residential 3.1</v>
      </c>
      <c r="D269" s="37">
        <v>182.01</v>
      </c>
    </row>
    <row r="270" spans="1:4" x14ac:dyDescent="0.35">
      <c r="A270" t="s">
        <v>97</v>
      </c>
      <c r="B270" s="68" t="s">
        <v>28</v>
      </c>
      <c r="C270" s="68" t="str">
        <f t="shared" si="2"/>
        <v>Adult-Medium-County Owned-Rural Residential 3.3</v>
      </c>
      <c r="D270" s="37">
        <v>236.62</v>
      </c>
    </row>
    <row r="271" spans="1:4" x14ac:dyDescent="0.35">
      <c r="A271" t="s">
        <v>97</v>
      </c>
      <c r="B271" s="68" t="s">
        <v>29</v>
      </c>
      <c r="C271" s="68" t="str">
        <f t="shared" si="2"/>
        <v>Adult-Medium-County Owned-Rural Residential 3.5</v>
      </c>
      <c r="D271" s="37">
        <v>215.27</v>
      </c>
    </row>
    <row r="272" spans="1:4" x14ac:dyDescent="0.35">
      <c r="A272" t="s">
        <v>97</v>
      </c>
      <c r="B272" s="68" t="s">
        <v>30</v>
      </c>
      <c r="C272" s="68" t="str">
        <f t="shared" si="2"/>
        <v>Adult-Medium-County Owned-Rural Withdrawal Management 3.2</v>
      </c>
      <c r="D272" s="37">
        <v>239.2</v>
      </c>
    </row>
    <row r="273" spans="1:4" x14ac:dyDescent="0.35">
      <c r="A273" t="s">
        <v>97</v>
      </c>
      <c r="B273" s="68" t="s">
        <v>10</v>
      </c>
      <c r="C273" s="68" t="str">
        <f t="shared" si="2"/>
        <v>Adult-Medium-County Owned-Rural Room &amp; Board</v>
      </c>
      <c r="D273" s="37">
        <v>60</v>
      </c>
    </row>
    <row r="274" spans="1:4" x14ac:dyDescent="0.35">
      <c r="A274" t="s">
        <v>98</v>
      </c>
      <c r="B274" s="68" t="s">
        <v>81</v>
      </c>
      <c r="C274" s="68" t="str">
        <f t="shared" si="2"/>
        <v>Adult-Small-General Add-On Outpatient Type Svcs - Individual
(Includes: Peer Services, Care Coordination, Recovery Services, Clinical Consultation, LOC Brief Screening, etc)</v>
      </c>
      <c r="D274" s="69">
        <v>4.8</v>
      </c>
    </row>
    <row r="275" spans="1:4" x14ac:dyDescent="0.35">
      <c r="A275" t="s">
        <v>98</v>
      </c>
      <c r="B275" s="68" t="s">
        <v>82</v>
      </c>
      <c r="C275" s="68" t="str">
        <f t="shared" si="2"/>
        <v>Adult-Small-General Add-On Outpatient Type Svcs - Group
(Includes: Peer Services, Recovery Services, etc)</v>
      </c>
      <c r="D275" s="69">
        <v>1.07</v>
      </c>
    </row>
    <row r="276" spans="1:4" x14ac:dyDescent="0.35">
      <c r="A276" t="s">
        <v>98</v>
      </c>
      <c r="B276" s="68" t="s">
        <v>17</v>
      </c>
      <c r="C276" s="68" t="str">
        <f t="shared" si="2"/>
        <v>Adult-Small-General MAT Add-On Services: Physicians Assistant - Individual</v>
      </c>
      <c r="D276" s="69">
        <v>9.76</v>
      </c>
    </row>
    <row r="277" spans="1:4" x14ac:dyDescent="0.35">
      <c r="A277" t="s">
        <v>98</v>
      </c>
      <c r="B277" s="68" t="s">
        <v>18</v>
      </c>
      <c r="C277" s="68" t="str">
        <f t="shared" si="2"/>
        <v>Adult-Small-General MAT Add-On Services:  Physicians Assistant - Group</v>
      </c>
      <c r="D277" s="69">
        <v>2.17</v>
      </c>
    </row>
    <row r="278" spans="1:4" x14ac:dyDescent="0.35">
      <c r="A278" t="s">
        <v>98</v>
      </c>
      <c r="B278" s="68" t="s">
        <v>19</v>
      </c>
      <c r="C278" s="68" t="str">
        <f t="shared" si="2"/>
        <v>Adult-Small-General MAT Add-On Services:  Nurse Practitioner - Individual</v>
      </c>
      <c r="D278" s="69">
        <v>10.82</v>
      </c>
    </row>
    <row r="279" spans="1:4" x14ac:dyDescent="0.35">
      <c r="A279" t="s">
        <v>98</v>
      </c>
      <c r="B279" s="68" t="s">
        <v>20</v>
      </c>
      <c r="C279" s="68" t="str">
        <f t="shared" si="2"/>
        <v>Adult-Small-General MAT Add-On Services:  Nurse Practitioner - Group</v>
      </c>
      <c r="D279" s="69">
        <v>2.41</v>
      </c>
    </row>
    <row r="280" spans="1:4" x14ac:dyDescent="0.35">
      <c r="A280" t="s">
        <v>98</v>
      </c>
      <c r="B280" s="68" t="s">
        <v>21</v>
      </c>
      <c r="C280" s="68" t="str">
        <f t="shared" si="2"/>
        <v>Adult-Small-General MAT Add-On Services:  Registered Nurse - Individual</v>
      </c>
      <c r="D280" s="69">
        <v>8.84</v>
      </c>
    </row>
    <row r="281" spans="1:4" x14ac:dyDescent="0.35">
      <c r="A281" t="s">
        <v>98</v>
      </c>
      <c r="B281" s="68" t="s">
        <v>22</v>
      </c>
      <c r="C281" s="68" t="str">
        <f t="shared" si="2"/>
        <v>Adult-Small-General MAT Add-On Services:  Registered Nurse - Group</v>
      </c>
      <c r="D281" s="69">
        <v>1.96</v>
      </c>
    </row>
    <row r="282" spans="1:4" x14ac:dyDescent="0.35">
      <c r="A282" t="s">
        <v>98</v>
      </c>
      <c r="B282" s="68" t="s">
        <v>23</v>
      </c>
      <c r="C282" s="68" t="str">
        <f t="shared" si="2"/>
        <v>Adult-Small-General MAT Add-On Services:  Pharmacist - Individual</v>
      </c>
      <c r="D282" s="69">
        <v>10.42</v>
      </c>
    </row>
    <row r="283" spans="1:4" x14ac:dyDescent="0.35">
      <c r="A283" t="s">
        <v>98</v>
      </c>
      <c r="B283" s="68" t="s">
        <v>24</v>
      </c>
      <c r="C283" s="68" t="str">
        <f t="shared" si="2"/>
        <v>Adult-Small-General MAT Add-On Services:  Pharmacist - Group</v>
      </c>
      <c r="D283" s="69">
        <v>2.3199999999999998</v>
      </c>
    </row>
    <row r="284" spans="1:4" x14ac:dyDescent="0.35">
      <c r="A284" t="s">
        <v>98</v>
      </c>
      <c r="B284" s="68" t="s">
        <v>25</v>
      </c>
      <c r="C284" s="68" t="str">
        <f t="shared" si="2"/>
        <v>Adult-Small-General MAT Add-On Services:  MD - Individual</v>
      </c>
      <c r="D284" s="69">
        <v>21.77</v>
      </c>
    </row>
    <row r="285" spans="1:4" x14ac:dyDescent="0.35">
      <c r="A285" t="s">
        <v>98</v>
      </c>
      <c r="B285" s="68" t="s">
        <v>26</v>
      </c>
      <c r="C285" s="68" t="str">
        <f t="shared" si="2"/>
        <v>Adult-Small-General MAT Add-On Services:  MD - Group</v>
      </c>
      <c r="D285" s="69">
        <v>4.84</v>
      </c>
    </row>
    <row r="286" spans="1:4" x14ac:dyDescent="0.35">
      <c r="A286" t="s">
        <v>98</v>
      </c>
      <c r="B286" s="68" t="s">
        <v>27</v>
      </c>
      <c r="C286" s="68" t="str">
        <f t="shared" si="2"/>
        <v>Adult-Small-General Residential 3.1</v>
      </c>
      <c r="D286" s="69">
        <v>204.77</v>
      </c>
    </row>
    <row r="287" spans="1:4" x14ac:dyDescent="0.35">
      <c r="A287" t="s">
        <v>98</v>
      </c>
      <c r="B287" s="68" t="s">
        <v>28</v>
      </c>
      <c r="C287" s="68" t="str">
        <f t="shared" si="2"/>
        <v>Adult-Small-General Residential 3.3</v>
      </c>
      <c r="D287" s="69">
        <v>266.2</v>
      </c>
    </row>
    <row r="288" spans="1:4" x14ac:dyDescent="0.35">
      <c r="A288" t="s">
        <v>98</v>
      </c>
      <c r="B288" s="68" t="s">
        <v>29</v>
      </c>
      <c r="C288" s="68" t="str">
        <f t="shared" si="2"/>
        <v>Adult-Small-General Residential 3.5</v>
      </c>
      <c r="D288" s="69">
        <v>242.18</v>
      </c>
    </row>
    <row r="289" spans="1:4" x14ac:dyDescent="0.35">
      <c r="A289" t="s">
        <v>98</v>
      </c>
      <c r="B289" s="68" t="s">
        <v>30</v>
      </c>
      <c r="C289" s="68" t="str">
        <f t="shared" si="2"/>
        <v>Adult-Small-General Withdrawal Management 3.2</v>
      </c>
      <c r="D289" s="69">
        <v>269.08999999999997</v>
      </c>
    </row>
    <row r="290" spans="1:4" x14ac:dyDescent="0.35">
      <c r="A290" t="s">
        <v>98</v>
      </c>
      <c r="B290" s="68" t="s">
        <v>10</v>
      </c>
      <c r="C290" s="68" t="str">
        <f t="shared" si="2"/>
        <v>Adult-Small-General Room &amp; Board</v>
      </c>
      <c r="D290" s="69">
        <v>67.5</v>
      </c>
    </row>
    <row r="291" spans="1:4" x14ac:dyDescent="0.35">
      <c r="A291" t="s">
        <v>99</v>
      </c>
      <c r="B291" s="68" t="s">
        <v>81</v>
      </c>
      <c r="C291" s="68" t="str">
        <f t="shared" si="2"/>
        <v>Adult-Small-General-Rural Add-On Outpatient Type Svcs - Individual
(Includes: Peer Services, Care Coordination, Recovery Services, Clinical Consultation, LOC Brief Screening, etc)</v>
      </c>
      <c r="D291" s="37">
        <v>5.0599999999999996</v>
      </c>
    </row>
    <row r="292" spans="1:4" x14ac:dyDescent="0.35">
      <c r="A292" t="s">
        <v>99</v>
      </c>
      <c r="B292" s="68" t="s">
        <v>82</v>
      </c>
      <c r="C292" s="68" t="str">
        <f t="shared" si="2"/>
        <v>Adult-Small-General-Rural Add-On Outpatient Type Svcs - Group
(Includes: Peer Services, Recovery Services, etc)</v>
      </c>
      <c r="D292" s="37">
        <v>1.1299999999999999</v>
      </c>
    </row>
    <row r="293" spans="1:4" x14ac:dyDescent="0.35">
      <c r="A293" t="s">
        <v>99</v>
      </c>
      <c r="B293" s="68" t="s">
        <v>17</v>
      </c>
      <c r="C293" s="68" t="str">
        <f t="shared" si="2"/>
        <v>Adult-Small-General-Rural MAT Add-On Services: Physicians Assistant - Individual</v>
      </c>
      <c r="D293" s="37">
        <v>10.3</v>
      </c>
    </row>
    <row r="294" spans="1:4" x14ac:dyDescent="0.35">
      <c r="A294" t="s">
        <v>99</v>
      </c>
      <c r="B294" s="68" t="s">
        <v>18</v>
      </c>
      <c r="C294" s="68" t="str">
        <f t="shared" si="2"/>
        <v>Adult-Small-General-Rural MAT Add-On Services:  Physicians Assistant - Group</v>
      </c>
      <c r="D294" s="37">
        <v>2.29</v>
      </c>
    </row>
    <row r="295" spans="1:4" x14ac:dyDescent="0.35">
      <c r="A295" t="s">
        <v>99</v>
      </c>
      <c r="B295" s="68" t="s">
        <v>19</v>
      </c>
      <c r="C295" s="68" t="str">
        <f t="shared" si="2"/>
        <v>Adult-Small-General-Rural MAT Add-On Services:  Nurse Practitioner - Individual</v>
      </c>
      <c r="D295" s="37">
        <v>11.43</v>
      </c>
    </row>
    <row r="296" spans="1:4" x14ac:dyDescent="0.35">
      <c r="A296" t="s">
        <v>99</v>
      </c>
      <c r="B296" s="68" t="s">
        <v>20</v>
      </c>
      <c r="C296" s="68" t="str">
        <f t="shared" si="2"/>
        <v>Adult-Small-General-Rural MAT Add-On Services:  Nurse Practitioner - Group</v>
      </c>
      <c r="D296" s="37">
        <v>2.54</v>
      </c>
    </row>
    <row r="297" spans="1:4" x14ac:dyDescent="0.35">
      <c r="A297" t="s">
        <v>99</v>
      </c>
      <c r="B297" s="68" t="s">
        <v>21</v>
      </c>
      <c r="C297" s="68" t="str">
        <f t="shared" si="2"/>
        <v>Adult-Small-General-Rural MAT Add-On Services:  Registered Nurse - Individual</v>
      </c>
      <c r="D297" s="37">
        <v>9.33</v>
      </c>
    </row>
    <row r="298" spans="1:4" x14ac:dyDescent="0.35">
      <c r="A298" t="s">
        <v>99</v>
      </c>
      <c r="B298" s="68" t="s">
        <v>22</v>
      </c>
      <c r="C298" s="68" t="str">
        <f t="shared" si="2"/>
        <v>Adult-Small-General-Rural MAT Add-On Services:  Registered Nurse - Group</v>
      </c>
      <c r="D298" s="37">
        <v>2.0699999999999998</v>
      </c>
    </row>
    <row r="299" spans="1:4" x14ac:dyDescent="0.35">
      <c r="A299" t="s">
        <v>99</v>
      </c>
      <c r="B299" s="68" t="s">
        <v>23</v>
      </c>
      <c r="C299" s="68" t="str">
        <f t="shared" si="2"/>
        <v>Adult-Small-General-Rural MAT Add-On Services:  Pharmacist - Individual</v>
      </c>
      <c r="D299" s="37">
        <v>11</v>
      </c>
    </row>
    <row r="300" spans="1:4" x14ac:dyDescent="0.35">
      <c r="A300" t="s">
        <v>99</v>
      </c>
      <c r="B300" s="68" t="s">
        <v>24</v>
      </c>
      <c r="C300" s="68" t="str">
        <f t="shared" si="2"/>
        <v>Adult-Small-General-Rural MAT Add-On Services:  Pharmacist - Group</v>
      </c>
      <c r="D300" s="37">
        <v>2.44</v>
      </c>
    </row>
    <row r="301" spans="1:4" x14ac:dyDescent="0.35">
      <c r="A301" t="s">
        <v>99</v>
      </c>
      <c r="B301" s="68" t="s">
        <v>25</v>
      </c>
      <c r="C301" s="68" t="str">
        <f t="shared" ref="C301:C364" si="3">+CONCATENATE(A301," ",B301)</f>
        <v>Adult-Small-General-Rural MAT Add-On Services:  MD - Individual</v>
      </c>
      <c r="D301" s="37">
        <v>22.98</v>
      </c>
    </row>
    <row r="302" spans="1:4" x14ac:dyDescent="0.35">
      <c r="A302" t="s">
        <v>99</v>
      </c>
      <c r="B302" s="68" t="s">
        <v>26</v>
      </c>
      <c r="C302" s="68" t="str">
        <f t="shared" si="3"/>
        <v>Adult-Small-General-Rural MAT Add-On Services:  MD - Group</v>
      </c>
      <c r="D302" s="37">
        <v>5.1100000000000003</v>
      </c>
    </row>
    <row r="303" spans="1:4" x14ac:dyDescent="0.35">
      <c r="A303" t="s">
        <v>99</v>
      </c>
      <c r="B303" s="68" t="s">
        <v>27</v>
      </c>
      <c r="C303" s="68" t="str">
        <f t="shared" si="3"/>
        <v>Adult-Small-General-Rural Residential 3.1</v>
      </c>
      <c r="D303" s="37">
        <v>216.14</v>
      </c>
    </row>
    <row r="304" spans="1:4" x14ac:dyDescent="0.35">
      <c r="A304" t="s">
        <v>99</v>
      </c>
      <c r="B304" s="68" t="s">
        <v>28</v>
      </c>
      <c r="C304" s="68" t="str">
        <f t="shared" si="3"/>
        <v>Adult-Small-General-Rural Residential 3.3</v>
      </c>
      <c r="D304" s="37">
        <v>280.99</v>
      </c>
    </row>
    <row r="305" spans="1:4" x14ac:dyDescent="0.35">
      <c r="A305" t="s">
        <v>99</v>
      </c>
      <c r="B305" s="68" t="s">
        <v>29</v>
      </c>
      <c r="C305" s="68" t="str">
        <f t="shared" si="3"/>
        <v>Adult-Small-General-Rural Residential 3.5</v>
      </c>
      <c r="D305" s="37">
        <v>255.64</v>
      </c>
    </row>
    <row r="306" spans="1:4" x14ac:dyDescent="0.35">
      <c r="A306" t="s">
        <v>99</v>
      </c>
      <c r="B306" s="68" t="s">
        <v>30</v>
      </c>
      <c r="C306" s="68" t="str">
        <f t="shared" si="3"/>
        <v>Adult-Small-General-Rural Withdrawal Management 3.2</v>
      </c>
      <c r="D306" s="37">
        <v>284.04000000000002</v>
      </c>
    </row>
    <row r="307" spans="1:4" x14ac:dyDescent="0.35">
      <c r="A307" t="s">
        <v>99</v>
      </c>
      <c r="B307" s="68" t="s">
        <v>10</v>
      </c>
      <c r="C307" s="68" t="str">
        <f t="shared" si="3"/>
        <v>Adult-Small-General-Rural Room &amp; Board</v>
      </c>
      <c r="D307" s="37">
        <v>71.25</v>
      </c>
    </row>
    <row r="308" spans="1:4" x14ac:dyDescent="0.35">
      <c r="A308" t="s">
        <v>100</v>
      </c>
      <c r="B308" s="68" t="s">
        <v>81</v>
      </c>
      <c r="C308" s="68" t="str">
        <f t="shared" si="3"/>
        <v>Adult-Small-IMS Add-On Outpatient Type Svcs - Individual
(Includes: Peer Services, Care Coordination, Recovery Services, Clinical Consultation, LOC Brief Screening, etc)</v>
      </c>
      <c r="D308" s="37">
        <v>5.0599999999999996</v>
      </c>
    </row>
    <row r="309" spans="1:4" x14ac:dyDescent="0.35">
      <c r="A309" t="s">
        <v>100</v>
      </c>
      <c r="B309" s="68" t="s">
        <v>82</v>
      </c>
      <c r="C309" s="68" t="str">
        <f t="shared" si="3"/>
        <v>Adult-Small-IMS Add-On Outpatient Type Svcs - Group
(Includes: Peer Services, Recovery Services, etc)</v>
      </c>
      <c r="D309" s="37">
        <v>1.1299999999999999</v>
      </c>
    </row>
    <row r="310" spans="1:4" x14ac:dyDescent="0.35">
      <c r="A310" t="s">
        <v>100</v>
      </c>
      <c r="B310" s="68" t="s">
        <v>17</v>
      </c>
      <c r="C310" s="68" t="str">
        <f t="shared" si="3"/>
        <v>Adult-Small-IMS MAT Add-On Services: Physicians Assistant - Individual</v>
      </c>
      <c r="D310" s="37">
        <v>10.3</v>
      </c>
    </row>
    <row r="311" spans="1:4" x14ac:dyDescent="0.35">
      <c r="A311" t="s">
        <v>100</v>
      </c>
      <c r="B311" s="68" t="s">
        <v>18</v>
      </c>
      <c r="C311" s="68" t="str">
        <f t="shared" si="3"/>
        <v>Adult-Small-IMS MAT Add-On Services:  Physicians Assistant - Group</v>
      </c>
      <c r="D311" s="37">
        <v>2.29</v>
      </c>
    </row>
    <row r="312" spans="1:4" x14ac:dyDescent="0.35">
      <c r="A312" t="s">
        <v>100</v>
      </c>
      <c r="B312" s="68" t="s">
        <v>19</v>
      </c>
      <c r="C312" s="68" t="str">
        <f t="shared" si="3"/>
        <v>Adult-Small-IMS MAT Add-On Services:  Nurse Practitioner - Individual</v>
      </c>
      <c r="D312" s="37">
        <v>11.43</v>
      </c>
    </row>
    <row r="313" spans="1:4" x14ac:dyDescent="0.35">
      <c r="A313" t="s">
        <v>100</v>
      </c>
      <c r="B313" s="68" t="s">
        <v>20</v>
      </c>
      <c r="C313" s="68" t="str">
        <f t="shared" si="3"/>
        <v>Adult-Small-IMS MAT Add-On Services:  Nurse Practitioner - Group</v>
      </c>
      <c r="D313" s="37">
        <v>2.54</v>
      </c>
    </row>
    <row r="314" spans="1:4" x14ac:dyDescent="0.35">
      <c r="A314" t="s">
        <v>100</v>
      </c>
      <c r="B314" s="68" t="s">
        <v>21</v>
      </c>
      <c r="C314" s="68" t="str">
        <f t="shared" si="3"/>
        <v>Adult-Small-IMS MAT Add-On Services:  Registered Nurse - Individual</v>
      </c>
      <c r="D314" s="37">
        <v>9.33</v>
      </c>
    </row>
    <row r="315" spans="1:4" x14ac:dyDescent="0.35">
      <c r="A315" t="s">
        <v>100</v>
      </c>
      <c r="B315" s="68" t="s">
        <v>22</v>
      </c>
      <c r="C315" s="68" t="str">
        <f t="shared" si="3"/>
        <v>Adult-Small-IMS MAT Add-On Services:  Registered Nurse - Group</v>
      </c>
      <c r="D315" s="37">
        <v>2.0699999999999998</v>
      </c>
    </row>
    <row r="316" spans="1:4" x14ac:dyDescent="0.35">
      <c r="A316" t="s">
        <v>100</v>
      </c>
      <c r="B316" s="68" t="s">
        <v>23</v>
      </c>
      <c r="C316" s="68" t="str">
        <f t="shared" si="3"/>
        <v>Adult-Small-IMS MAT Add-On Services:  Pharmacist - Individual</v>
      </c>
      <c r="D316" s="37">
        <v>11</v>
      </c>
    </row>
    <row r="317" spans="1:4" x14ac:dyDescent="0.35">
      <c r="A317" t="s">
        <v>100</v>
      </c>
      <c r="B317" s="68" t="s">
        <v>24</v>
      </c>
      <c r="C317" s="68" t="str">
        <f t="shared" si="3"/>
        <v>Adult-Small-IMS MAT Add-On Services:  Pharmacist - Group</v>
      </c>
      <c r="D317" s="37">
        <v>2.44</v>
      </c>
    </row>
    <row r="318" spans="1:4" x14ac:dyDescent="0.35">
      <c r="A318" t="s">
        <v>100</v>
      </c>
      <c r="B318" s="68" t="s">
        <v>25</v>
      </c>
      <c r="C318" s="68" t="str">
        <f t="shared" si="3"/>
        <v>Adult-Small-IMS MAT Add-On Services:  MD - Individual</v>
      </c>
      <c r="D318" s="37">
        <v>22.98</v>
      </c>
    </row>
    <row r="319" spans="1:4" x14ac:dyDescent="0.35">
      <c r="A319" t="s">
        <v>100</v>
      </c>
      <c r="B319" s="68" t="s">
        <v>26</v>
      </c>
      <c r="C319" s="68" t="str">
        <f t="shared" si="3"/>
        <v>Adult-Small-IMS MAT Add-On Services:  MD - Group</v>
      </c>
      <c r="D319" s="37">
        <v>5.1100000000000003</v>
      </c>
    </row>
    <row r="320" spans="1:4" x14ac:dyDescent="0.35">
      <c r="A320" t="s">
        <v>100</v>
      </c>
      <c r="B320" s="68" t="s">
        <v>27</v>
      </c>
      <c r="C320" s="68" t="str">
        <f t="shared" si="3"/>
        <v>Adult-Small-IMS Residential 3.1</v>
      </c>
      <c r="D320" s="37">
        <v>216.14</v>
      </c>
    </row>
    <row r="321" spans="1:4" x14ac:dyDescent="0.35">
      <c r="A321" t="s">
        <v>100</v>
      </c>
      <c r="B321" s="68" t="s">
        <v>28</v>
      </c>
      <c r="C321" s="68" t="str">
        <f t="shared" si="3"/>
        <v>Adult-Small-IMS Residential 3.3</v>
      </c>
      <c r="D321" s="37">
        <v>280.99</v>
      </c>
    </row>
    <row r="322" spans="1:4" x14ac:dyDescent="0.35">
      <c r="A322" t="s">
        <v>100</v>
      </c>
      <c r="B322" s="68" t="s">
        <v>29</v>
      </c>
      <c r="C322" s="68" t="str">
        <f t="shared" si="3"/>
        <v>Adult-Small-IMS Residential 3.5</v>
      </c>
      <c r="D322" s="37">
        <v>255.64</v>
      </c>
    </row>
    <row r="323" spans="1:4" x14ac:dyDescent="0.35">
      <c r="A323" t="s">
        <v>100</v>
      </c>
      <c r="B323" s="68" t="s">
        <v>30</v>
      </c>
      <c r="C323" s="68" t="str">
        <f t="shared" si="3"/>
        <v>Adult-Small-IMS Withdrawal Management 3.2</v>
      </c>
      <c r="D323" s="37">
        <v>284.04000000000002</v>
      </c>
    </row>
    <row r="324" spans="1:4" x14ac:dyDescent="0.35">
      <c r="A324" t="s">
        <v>100</v>
      </c>
      <c r="B324" s="68" t="s">
        <v>10</v>
      </c>
      <c r="C324" s="68" t="str">
        <f t="shared" si="3"/>
        <v>Adult-Small-IMS Room &amp; Board</v>
      </c>
      <c r="D324" s="37">
        <v>71.25</v>
      </c>
    </row>
    <row r="325" spans="1:4" x14ac:dyDescent="0.35">
      <c r="A325" t="s">
        <v>101</v>
      </c>
      <c r="B325" s="68" t="s">
        <v>81</v>
      </c>
      <c r="C325" s="68" t="str">
        <f t="shared" si="3"/>
        <v>Adult-Small-IMS-Rural Add-On Outpatient Type Svcs - Individual
(Includes: Peer Services, Care Coordination, Recovery Services, Clinical Consultation, LOC Brief Screening, etc)</v>
      </c>
      <c r="D325" s="37">
        <v>5.33</v>
      </c>
    </row>
    <row r="326" spans="1:4" x14ac:dyDescent="0.35">
      <c r="A326" t="s">
        <v>101</v>
      </c>
      <c r="B326" s="68" t="s">
        <v>82</v>
      </c>
      <c r="C326" s="68" t="str">
        <f t="shared" si="3"/>
        <v>Adult-Small-IMS-Rural Add-On Outpatient Type Svcs - Group
(Includes: Peer Services, Recovery Services, etc)</v>
      </c>
      <c r="D326" s="37">
        <v>1.19</v>
      </c>
    </row>
    <row r="327" spans="1:4" x14ac:dyDescent="0.35">
      <c r="A327" t="s">
        <v>101</v>
      </c>
      <c r="B327" s="68" t="s">
        <v>17</v>
      </c>
      <c r="C327" s="68" t="str">
        <f t="shared" si="3"/>
        <v>Adult-Small-IMS-Rural MAT Add-On Services: Physicians Assistant - Individual</v>
      </c>
      <c r="D327" s="37">
        <v>10.85</v>
      </c>
    </row>
    <row r="328" spans="1:4" x14ac:dyDescent="0.35">
      <c r="A328" t="s">
        <v>101</v>
      </c>
      <c r="B328" s="68" t="s">
        <v>18</v>
      </c>
      <c r="C328" s="68" t="str">
        <f t="shared" si="3"/>
        <v>Adult-Small-IMS-Rural MAT Add-On Services:  Physicians Assistant - Group</v>
      </c>
      <c r="D328" s="37">
        <v>2.41</v>
      </c>
    </row>
    <row r="329" spans="1:4" x14ac:dyDescent="0.35">
      <c r="A329" t="s">
        <v>101</v>
      </c>
      <c r="B329" s="68" t="s">
        <v>19</v>
      </c>
      <c r="C329" s="68" t="str">
        <f t="shared" si="3"/>
        <v>Adult-Small-IMS-Rural MAT Add-On Services:  Nurse Practitioner - Individual</v>
      </c>
      <c r="D329" s="37">
        <v>12.03</v>
      </c>
    </row>
    <row r="330" spans="1:4" x14ac:dyDescent="0.35">
      <c r="A330" t="s">
        <v>101</v>
      </c>
      <c r="B330" s="68" t="s">
        <v>20</v>
      </c>
      <c r="C330" s="68" t="str">
        <f t="shared" si="3"/>
        <v>Adult-Small-IMS-Rural MAT Add-On Services:  Nurse Practitioner - Group</v>
      </c>
      <c r="D330" s="37">
        <v>2.67</v>
      </c>
    </row>
    <row r="331" spans="1:4" x14ac:dyDescent="0.35">
      <c r="A331" t="s">
        <v>101</v>
      </c>
      <c r="B331" s="68" t="s">
        <v>21</v>
      </c>
      <c r="C331" s="68" t="str">
        <f t="shared" si="3"/>
        <v>Adult-Small-IMS-Rural MAT Add-On Services:  Registered Nurse - Individual</v>
      </c>
      <c r="D331" s="37">
        <v>9.82</v>
      </c>
    </row>
    <row r="332" spans="1:4" x14ac:dyDescent="0.35">
      <c r="A332" t="s">
        <v>101</v>
      </c>
      <c r="B332" s="68" t="s">
        <v>22</v>
      </c>
      <c r="C332" s="68" t="str">
        <f t="shared" si="3"/>
        <v>Adult-Small-IMS-Rural MAT Add-On Services:  Registered Nurse - Group</v>
      </c>
      <c r="D332" s="37">
        <v>2.1800000000000002</v>
      </c>
    </row>
    <row r="333" spans="1:4" x14ac:dyDescent="0.35">
      <c r="A333" t="s">
        <v>101</v>
      </c>
      <c r="B333" s="68" t="s">
        <v>23</v>
      </c>
      <c r="C333" s="68" t="str">
        <f t="shared" si="3"/>
        <v>Adult-Small-IMS-Rural MAT Add-On Services:  Pharmacist - Individual</v>
      </c>
      <c r="D333" s="37">
        <v>11.58</v>
      </c>
    </row>
    <row r="334" spans="1:4" x14ac:dyDescent="0.35">
      <c r="A334" t="s">
        <v>101</v>
      </c>
      <c r="B334" s="68" t="s">
        <v>24</v>
      </c>
      <c r="C334" s="68" t="str">
        <f t="shared" si="3"/>
        <v>Adult-Small-IMS-Rural MAT Add-On Services:  Pharmacist - Group</v>
      </c>
      <c r="D334" s="37">
        <v>2.57</v>
      </c>
    </row>
    <row r="335" spans="1:4" x14ac:dyDescent="0.35">
      <c r="A335" t="s">
        <v>101</v>
      </c>
      <c r="B335" s="68" t="s">
        <v>25</v>
      </c>
      <c r="C335" s="68" t="str">
        <f t="shared" si="3"/>
        <v>Adult-Small-IMS-Rural MAT Add-On Services:  MD - Individual</v>
      </c>
      <c r="D335" s="37">
        <v>24.19</v>
      </c>
    </row>
    <row r="336" spans="1:4" x14ac:dyDescent="0.35">
      <c r="A336" t="s">
        <v>101</v>
      </c>
      <c r="B336" s="68" t="s">
        <v>26</v>
      </c>
      <c r="C336" s="68" t="str">
        <f t="shared" si="3"/>
        <v>Adult-Small-IMS-Rural MAT Add-On Services:  MD - Group</v>
      </c>
      <c r="D336" s="71">
        <v>5.38</v>
      </c>
    </row>
    <row r="337" spans="1:4" x14ac:dyDescent="0.35">
      <c r="A337" t="s">
        <v>101</v>
      </c>
      <c r="B337" s="68" t="s">
        <v>27</v>
      </c>
      <c r="C337" s="68" t="str">
        <f t="shared" si="3"/>
        <v>Adult-Small-IMS-Rural Residential 3.1</v>
      </c>
      <c r="D337" s="37">
        <v>227.52</v>
      </c>
    </row>
    <row r="338" spans="1:4" x14ac:dyDescent="0.35">
      <c r="A338" t="s">
        <v>101</v>
      </c>
      <c r="B338" s="68" t="s">
        <v>28</v>
      </c>
      <c r="C338" s="68" t="str">
        <f t="shared" si="3"/>
        <v>Adult-Small-IMS-Rural Residential 3.3</v>
      </c>
      <c r="D338" s="37">
        <v>295.77999999999997</v>
      </c>
    </row>
    <row r="339" spans="1:4" x14ac:dyDescent="0.35">
      <c r="A339" t="s">
        <v>101</v>
      </c>
      <c r="B339" s="68" t="s">
        <v>29</v>
      </c>
      <c r="C339" s="68" t="str">
        <f t="shared" si="3"/>
        <v>Adult-Small-IMS-Rural Residential 3.5</v>
      </c>
      <c r="D339" s="37">
        <v>269.08999999999997</v>
      </c>
    </row>
    <row r="340" spans="1:4" x14ac:dyDescent="0.35">
      <c r="A340" t="s">
        <v>101</v>
      </c>
      <c r="B340" s="68" t="s">
        <v>30</v>
      </c>
      <c r="C340" s="68" t="str">
        <f t="shared" si="3"/>
        <v>Adult-Small-IMS-Rural Withdrawal Management 3.2</v>
      </c>
      <c r="D340" s="37">
        <v>298.99</v>
      </c>
    </row>
    <row r="341" spans="1:4" x14ac:dyDescent="0.35">
      <c r="A341" t="s">
        <v>101</v>
      </c>
      <c r="B341" s="68" t="s">
        <v>10</v>
      </c>
      <c r="C341" s="68" t="str">
        <f t="shared" si="3"/>
        <v>Adult-Small-IMS-Rural Room &amp; Board</v>
      </c>
      <c r="D341" s="37">
        <v>75</v>
      </c>
    </row>
    <row r="342" spans="1:4" x14ac:dyDescent="0.35">
      <c r="A342" t="s">
        <v>102</v>
      </c>
      <c r="B342" s="68" t="s">
        <v>81</v>
      </c>
      <c r="C342" s="68" t="str">
        <f t="shared" si="3"/>
        <v>Adult-Small-290 Clients Add-On Outpatient Type Svcs - Individual
(Includes: Peer Services, Care Coordination, Recovery Services, Clinical Consultation, LOC Brief Screening, etc)</v>
      </c>
      <c r="D342" s="37">
        <v>7.46</v>
      </c>
    </row>
    <row r="343" spans="1:4" x14ac:dyDescent="0.35">
      <c r="A343" t="s">
        <v>102</v>
      </c>
      <c r="B343" s="68" t="s">
        <v>82</v>
      </c>
      <c r="C343" s="68" t="str">
        <f t="shared" si="3"/>
        <v>Adult-Small-290 Clients Add-On Outpatient Type Svcs - Group
(Includes: Peer Services, Recovery Services, etc)</v>
      </c>
      <c r="D343" s="37">
        <v>1.66</v>
      </c>
    </row>
    <row r="344" spans="1:4" x14ac:dyDescent="0.35">
      <c r="A344" t="s">
        <v>102</v>
      </c>
      <c r="B344" s="68" t="s">
        <v>17</v>
      </c>
      <c r="C344" s="68" t="str">
        <f t="shared" si="3"/>
        <v>Adult-Small-290 Clients MAT Add-On Services: Physicians Assistant - Individual</v>
      </c>
      <c r="D344" s="37">
        <v>15.19</v>
      </c>
    </row>
    <row r="345" spans="1:4" x14ac:dyDescent="0.35">
      <c r="A345" t="s">
        <v>102</v>
      </c>
      <c r="B345" s="68" t="s">
        <v>18</v>
      </c>
      <c r="C345" s="68" t="str">
        <f t="shared" si="3"/>
        <v>Adult-Small-290 Clients MAT Add-On Services:  Physicians Assistant - Group</v>
      </c>
      <c r="D345" s="37">
        <v>3.37</v>
      </c>
    </row>
    <row r="346" spans="1:4" x14ac:dyDescent="0.35">
      <c r="A346" t="s">
        <v>102</v>
      </c>
      <c r="B346" s="68" t="s">
        <v>19</v>
      </c>
      <c r="C346" s="68" t="str">
        <f t="shared" si="3"/>
        <v>Adult-Small-290 Clients MAT Add-On Services:  Nurse Practitioner - Individual</v>
      </c>
      <c r="D346" s="37">
        <v>16.84</v>
      </c>
    </row>
    <row r="347" spans="1:4" x14ac:dyDescent="0.35">
      <c r="A347" t="s">
        <v>102</v>
      </c>
      <c r="B347" s="68" t="s">
        <v>20</v>
      </c>
      <c r="C347" s="68" t="str">
        <f t="shared" si="3"/>
        <v>Adult-Small-290 Clients MAT Add-On Services:  Nurse Practitioner - Group</v>
      </c>
      <c r="D347" s="37">
        <v>3.74</v>
      </c>
    </row>
    <row r="348" spans="1:4" x14ac:dyDescent="0.35">
      <c r="A348" t="s">
        <v>102</v>
      </c>
      <c r="B348" s="68" t="s">
        <v>21</v>
      </c>
      <c r="C348" s="68" t="str">
        <f t="shared" si="3"/>
        <v>Adult-Small-290 Clients MAT Add-On Services:  Registered Nurse - Individual</v>
      </c>
      <c r="D348" s="37">
        <v>13.75</v>
      </c>
    </row>
    <row r="349" spans="1:4" x14ac:dyDescent="0.35">
      <c r="A349" t="s">
        <v>102</v>
      </c>
      <c r="B349" s="68" t="s">
        <v>22</v>
      </c>
      <c r="C349" s="68" t="str">
        <f t="shared" si="3"/>
        <v>Adult-Small-290 Clients MAT Add-On Services:  Registered Nurse - Group</v>
      </c>
      <c r="D349" s="37">
        <v>3.06</v>
      </c>
    </row>
    <row r="350" spans="1:4" x14ac:dyDescent="0.35">
      <c r="A350" t="s">
        <v>102</v>
      </c>
      <c r="B350" s="68" t="s">
        <v>23</v>
      </c>
      <c r="C350" s="68" t="str">
        <f t="shared" si="3"/>
        <v>Adult-Small-290 Clients MAT Add-On Services:  Pharmacist - Individual</v>
      </c>
      <c r="D350" s="37">
        <v>16.21</v>
      </c>
    </row>
    <row r="351" spans="1:4" x14ac:dyDescent="0.35">
      <c r="A351" t="s">
        <v>102</v>
      </c>
      <c r="B351" s="68" t="s">
        <v>24</v>
      </c>
      <c r="C351" s="68" t="str">
        <f t="shared" si="3"/>
        <v>Adult-Small-290 Clients MAT Add-On Services:  Pharmacist - Group</v>
      </c>
      <c r="D351" s="37">
        <v>3.6</v>
      </c>
    </row>
    <row r="352" spans="1:4" x14ac:dyDescent="0.35">
      <c r="A352" t="s">
        <v>102</v>
      </c>
      <c r="B352" s="68" t="s">
        <v>25</v>
      </c>
      <c r="C352" s="68" t="str">
        <f t="shared" si="3"/>
        <v>Adult-Small-290 Clients MAT Add-On Services:  MD - Individual</v>
      </c>
      <c r="D352" s="37">
        <v>33.86</v>
      </c>
    </row>
    <row r="353" spans="1:4" x14ac:dyDescent="0.35">
      <c r="A353" t="s">
        <v>102</v>
      </c>
      <c r="B353" s="68" t="s">
        <v>26</v>
      </c>
      <c r="C353" s="68" t="str">
        <f t="shared" si="3"/>
        <v>Adult-Small-290 Clients MAT Add-On Services:  MD - Group</v>
      </c>
      <c r="D353" s="71">
        <v>7.53</v>
      </c>
    </row>
    <row r="354" spans="1:4" x14ac:dyDescent="0.35">
      <c r="A354" t="s">
        <v>102</v>
      </c>
      <c r="B354" s="68" t="s">
        <v>27</v>
      </c>
      <c r="C354" s="68" t="str">
        <f t="shared" si="3"/>
        <v>Adult-Small-290 Clients Residential 3.1</v>
      </c>
      <c r="D354" s="37">
        <v>318.52999999999997</v>
      </c>
    </row>
    <row r="355" spans="1:4" x14ac:dyDescent="0.35">
      <c r="A355" t="s">
        <v>102</v>
      </c>
      <c r="B355" s="68" t="s">
        <v>28</v>
      </c>
      <c r="C355" s="68" t="str">
        <f t="shared" si="3"/>
        <v>Adult-Small-290 Clients Residential 3.3</v>
      </c>
      <c r="D355" s="37">
        <v>414.09</v>
      </c>
    </row>
    <row r="356" spans="1:4" x14ac:dyDescent="0.35">
      <c r="A356" t="s">
        <v>102</v>
      </c>
      <c r="B356" s="68" t="s">
        <v>29</v>
      </c>
      <c r="C356" s="68" t="str">
        <f t="shared" si="3"/>
        <v>Adult-Small-290 Clients Residential 3.5</v>
      </c>
      <c r="D356" s="37">
        <v>376.73</v>
      </c>
    </row>
    <row r="357" spans="1:4" x14ac:dyDescent="0.35">
      <c r="A357" t="s">
        <v>102</v>
      </c>
      <c r="B357" s="68" t="s">
        <v>30</v>
      </c>
      <c r="C357" s="68" t="str">
        <f t="shared" si="3"/>
        <v>Adult-Small-290 Clients Withdrawal Management 3.2</v>
      </c>
      <c r="D357" s="37">
        <v>418.59</v>
      </c>
    </row>
    <row r="358" spans="1:4" x14ac:dyDescent="0.35">
      <c r="A358" t="s">
        <v>102</v>
      </c>
      <c r="B358" s="68" t="s">
        <v>10</v>
      </c>
      <c r="C358" s="68" t="str">
        <f t="shared" si="3"/>
        <v>Adult-Small-290 Clients Room &amp; Board</v>
      </c>
      <c r="D358" s="37">
        <v>105</v>
      </c>
    </row>
    <row r="359" spans="1:4" x14ac:dyDescent="0.35">
      <c r="A359" t="s">
        <v>103</v>
      </c>
      <c r="B359" s="68" t="s">
        <v>81</v>
      </c>
      <c r="C359" s="68" t="str">
        <f t="shared" si="3"/>
        <v>Adult-Small-290 Clients-Rural Add-On Outpatient Type Svcs - Individual
(Includes: Peer Services, Care Coordination, Recovery Services, Clinical Consultation, LOC Brief Screening, etc)</v>
      </c>
      <c r="D359" s="37">
        <v>7.73</v>
      </c>
    </row>
    <row r="360" spans="1:4" x14ac:dyDescent="0.35">
      <c r="A360" t="s">
        <v>103</v>
      </c>
      <c r="B360" s="68" t="s">
        <v>82</v>
      </c>
      <c r="C360" s="68" t="str">
        <f t="shared" si="3"/>
        <v>Adult-Small-290 Clients-Rural Add-On Outpatient Type Svcs - Group
(Includes: Peer Services, Recovery Services, etc)</v>
      </c>
      <c r="D360" s="37">
        <v>1.72</v>
      </c>
    </row>
    <row r="361" spans="1:4" x14ac:dyDescent="0.35">
      <c r="A361" t="s">
        <v>103</v>
      </c>
      <c r="B361" s="68" t="s">
        <v>17</v>
      </c>
      <c r="C361" s="68" t="str">
        <f t="shared" si="3"/>
        <v>Adult-Small-290 Clients-Rural MAT Add-On Services: Physicians Assistant - Individual</v>
      </c>
      <c r="D361" s="37">
        <v>15.73</v>
      </c>
    </row>
    <row r="362" spans="1:4" x14ac:dyDescent="0.35">
      <c r="A362" t="s">
        <v>103</v>
      </c>
      <c r="B362" s="68" t="s">
        <v>18</v>
      </c>
      <c r="C362" s="68" t="str">
        <f t="shared" si="3"/>
        <v>Adult-Small-290 Clients-Rural MAT Add-On Services:  Physicians Assistant - Group</v>
      </c>
      <c r="D362" s="37">
        <v>3.5</v>
      </c>
    </row>
    <row r="363" spans="1:4" x14ac:dyDescent="0.35">
      <c r="A363" t="s">
        <v>103</v>
      </c>
      <c r="B363" s="68" t="s">
        <v>19</v>
      </c>
      <c r="C363" s="68" t="str">
        <f t="shared" si="3"/>
        <v>Adult-Small-290 Clients-Rural MAT Add-On Services:  Nurse Practitioner - Individual</v>
      </c>
      <c r="D363" s="37">
        <v>17.440000000000001</v>
      </c>
    </row>
    <row r="364" spans="1:4" x14ac:dyDescent="0.35">
      <c r="A364" t="s">
        <v>103</v>
      </c>
      <c r="B364" s="68" t="s">
        <v>20</v>
      </c>
      <c r="C364" s="68" t="str">
        <f t="shared" si="3"/>
        <v>Adult-Small-290 Clients-Rural MAT Add-On Services:  Nurse Practitioner - Group</v>
      </c>
      <c r="D364" s="37">
        <v>3.88</v>
      </c>
    </row>
    <row r="365" spans="1:4" x14ac:dyDescent="0.35">
      <c r="A365" t="s">
        <v>103</v>
      </c>
      <c r="B365" s="68" t="s">
        <v>21</v>
      </c>
      <c r="C365" s="68" t="str">
        <f t="shared" ref="C365:C428" si="4">+CONCATENATE(A365," ",B365)</f>
        <v>Adult-Small-290 Clients-Rural MAT Add-On Services:  Registered Nurse - Individual</v>
      </c>
      <c r="D365" s="37">
        <v>14.24</v>
      </c>
    </row>
    <row r="366" spans="1:4" x14ac:dyDescent="0.35">
      <c r="A366" t="s">
        <v>103</v>
      </c>
      <c r="B366" s="68" t="s">
        <v>22</v>
      </c>
      <c r="C366" s="68" t="str">
        <f t="shared" si="4"/>
        <v>Adult-Small-290 Clients-Rural MAT Add-On Services:  Registered Nurse - Group</v>
      </c>
      <c r="D366" s="37">
        <v>3.17</v>
      </c>
    </row>
    <row r="367" spans="1:4" x14ac:dyDescent="0.35">
      <c r="A367" t="s">
        <v>103</v>
      </c>
      <c r="B367" s="68" t="s">
        <v>23</v>
      </c>
      <c r="C367" s="68" t="str">
        <f t="shared" si="4"/>
        <v>Adult-Small-290 Clients-Rural MAT Add-On Services:  Pharmacist - Individual</v>
      </c>
      <c r="D367" s="37">
        <v>16.79</v>
      </c>
    </row>
    <row r="368" spans="1:4" x14ac:dyDescent="0.35">
      <c r="A368" t="s">
        <v>103</v>
      </c>
      <c r="B368" s="68" t="s">
        <v>24</v>
      </c>
      <c r="C368" s="68" t="str">
        <f t="shared" si="4"/>
        <v>Adult-Small-290 Clients-Rural MAT Add-On Services:  Pharmacist - Group</v>
      </c>
      <c r="D368" s="37">
        <v>3.73</v>
      </c>
    </row>
    <row r="369" spans="1:4" x14ac:dyDescent="0.35">
      <c r="A369" t="s">
        <v>103</v>
      </c>
      <c r="B369" s="68" t="s">
        <v>25</v>
      </c>
      <c r="C369" s="68" t="str">
        <f t="shared" si="4"/>
        <v>Adult-Small-290 Clients-Rural MAT Add-On Services:  MD - Individual</v>
      </c>
      <c r="D369" s="37">
        <v>35.07</v>
      </c>
    </row>
    <row r="370" spans="1:4" x14ac:dyDescent="0.35">
      <c r="A370" t="s">
        <v>103</v>
      </c>
      <c r="B370" s="68" t="s">
        <v>26</v>
      </c>
      <c r="C370" s="68" t="str">
        <f t="shared" si="4"/>
        <v>Adult-Small-290 Clients-Rural MAT Add-On Services:  MD - Group</v>
      </c>
      <c r="D370" s="71">
        <v>7.8</v>
      </c>
    </row>
    <row r="371" spans="1:4" x14ac:dyDescent="0.35">
      <c r="A371" t="s">
        <v>103</v>
      </c>
      <c r="B371" s="68" t="s">
        <v>27</v>
      </c>
      <c r="C371" s="68" t="str">
        <f t="shared" si="4"/>
        <v>Adult-Small-290 Clients-Rural Residential 3.1</v>
      </c>
      <c r="D371" s="37">
        <v>329.9</v>
      </c>
    </row>
    <row r="372" spans="1:4" x14ac:dyDescent="0.35">
      <c r="A372" t="s">
        <v>103</v>
      </c>
      <c r="B372" s="68" t="s">
        <v>28</v>
      </c>
      <c r="C372" s="68" t="str">
        <f t="shared" si="4"/>
        <v>Adult-Small-290 Clients-Rural Residential 3.3</v>
      </c>
      <c r="D372" s="37">
        <v>428.88</v>
      </c>
    </row>
    <row r="373" spans="1:4" x14ac:dyDescent="0.35">
      <c r="A373" t="s">
        <v>103</v>
      </c>
      <c r="B373" s="68" t="s">
        <v>29</v>
      </c>
      <c r="C373" s="68" t="str">
        <f t="shared" si="4"/>
        <v>Adult-Small-290 Clients-Rural Residential 3.5</v>
      </c>
      <c r="D373" s="37">
        <v>390.18</v>
      </c>
    </row>
    <row r="374" spans="1:4" x14ac:dyDescent="0.35">
      <c r="A374" t="s">
        <v>103</v>
      </c>
      <c r="B374" s="68" t="s">
        <v>30</v>
      </c>
      <c r="C374" s="68" t="str">
        <f t="shared" si="4"/>
        <v>Adult-Small-290 Clients-Rural Withdrawal Management 3.2</v>
      </c>
      <c r="D374" s="37">
        <v>433.54</v>
      </c>
    </row>
    <row r="375" spans="1:4" x14ac:dyDescent="0.35">
      <c r="A375" t="s">
        <v>103</v>
      </c>
      <c r="B375" s="68" t="s">
        <v>10</v>
      </c>
      <c r="C375" s="68" t="str">
        <f t="shared" si="4"/>
        <v>Adult-Small-290 Clients-Rural Room &amp; Board</v>
      </c>
      <c r="D375" s="37">
        <v>108.75</v>
      </c>
    </row>
    <row r="376" spans="1:4" x14ac:dyDescent="0.35">
      <c r="A376" t="s">
        <v>104</v>
      </c>
      <c r="B376" s="68" t="s">
        <v>81</v>
      </c>
      <c r="C376" s="68" t="str">
        <f t="shared" si="4"/>
        <v>Adult-Small-County Owned Add-On Outpatient Type Svcs - Individual
(Includes: Peer Services, Care Coordination, Recovery Services, Clinical Consultation, LOC Brief Screening, etc)</v>
      </c>
      <c r="D376" s="37">
        <v>4.53</v>
      </c>
    </row>
    <row r="377" spans="1:4" x14ac:dyDescent="0.35">
      <c r="A377" t="s">
        <v>104</v>
      </c>
      <c r="B377" s="68" t="s">
        <v>82</v>
      </c>
      <c r="C377" s="68" t="str">
        <f t="shared" si="4"/>
        <v>Adult-Small-County Owned Add-On Outpatient Type Svcs - Group
(Includes: Peer Services, Recovery Services, etc)</v>
      </c>
      <c r="D377" s="37">
        <v>1.01</v>
      </c>
    </row>
    <row r="378" spans="1:4" x14ac:dyDescent="0.35">
      <c r="A378" t="s">
        <v>104</v>
      </c>
      <c r="B378" s="68" t="s">
        <v>17</v>
      </c>
      <c r="C378" s="68" t="str">
        <f t="shared" si="4"/>
        <v>Adult-Small-County Owned MAT Add-On Services: Physicians Assistant - Individual</v>
      </c>
      <c r="D378" s="37">
        <v>9.2200000000000006</v>
      </c>
    </row>
    <row r="379" spans="1:4" x14ac:dyDescent="0.35">
      <c r="A379" t="s">
        <v>104</v>
      </c>
      <c r="B379" s="68" t="s">
        <v>18</v>
      </c>
      <c r="C379" s="68" t="str">
        <f t="shared" si="4"/>
        <v>Adult-Small-County Owned MAT Add-On Services:  Physicians Assistant - Group</v>
      </c>
      <c r="D379" s="37">
        <v>2.0499999999999998</v>
      </c>
    </row>
    <row r="380" spans="1:4" x14ac:dyDescent="0.35">
      <c r="A380" t="s">
        <v>104</v>
      </c>
      <c r="B380" s="68" t="s">
        <v>19</v>
      </c>
      <c r="C380" s="68" t="str">
        <f t="shared" si="4"/>
        <v>Adult-Small-County Owned MAT Add-On Services:  Nurse Practitioner - Individual</v>
      </c>
      <c r="D380" s="37">
        <v>10.220000000000001</v>
      </c>
    </row>
    <row r="381" spans="1:4" x14ac:dyDescent="0.35">
      <c r="A381" t="s">
        <v>104</v>
      </c>
      <c r="B381" s="68" t="s">
        <v>20</v>
      </c>
      <c r="C381" s="68" t="str">
        <f t="shared" si="4"/>
        <v>Adult-Small-County Owned MAT Add-On Services:  Nurse Practitioner - Group</v>
      </c>
      <c r="D381" s="37">
        <v>2.27</v>
      </c>
    </row>
    <row r="382" spans="1:4" x14ac:dyDescent="0.35">
      <c r="A382" t="s">
        <v>104</v>
      </c>
      <c r="B382" s="68" t="s">
        <v>21</v>
      </c>
      <c r="C382" s="68" t="str">
        <f t="shared" si="4"/>
        <v>Adult-Small-County Owned MAT Add-On Services:  Registered Nurse - Individual</v>
      </c>
      <c r="D382" s="37">
        <v>8.35</v>
      </c>
    </row>
    <row r="383" spans="1:4" x14ac:dyDescent="0.35">
      <c r="A383" t="s">
        <v>104</v>
      </c>
      <c r="B383" s="68" t="s">
        <v>22</v>
      </c>
      <c r="C383" s="68" t="str">
        <f t="shared" si="4"/>
        <v>Adult-Small-County Owned MAT Add-On Services:  Registered Nurse - Group</v>
      </c>
      <c r="D383" s="37">
        <v>1.86</v>
      </c>
    </row>
    <row r="384" spans="1:4" x14ac:dyDescent="0.35">
      <c r="A384" t="s">
        <v>104</v>
      </c>
      <c r="B384" s="68" t="s">
        <v>23</v>
      </c>
      <c r="C384" s="68" t="str">
        <f t="shared" si="4"/>
        <v>Adult-Small-County Owned MAT Add-On Services:  Pharmacist - Individual</v>
      </c>
      <c r="D384" s="37">
        <v>9.84</v>
      </c>
    </row>
    <row r="385" spans="1:4" x14ac:dyDescent="0.35">
      <c r="A385" t="s">
        <v>104</v>
      </c>
      <c r="B385" s="68" t="s">
        <v>24</v>
      </c>
      <c r="C385" s="68" t="str">
        <f t="shared" si="4"/>
        <v>Adult-Small-County Owned MAT Add-On Services:  Pharmacist - Group</v>
      </c>
      <c r="D385" s="37">
        <v>2.19</v>
      </c>
    </row>
    <row r="386" spans="1:4" x14ac:dyDescent="0.35">
      <c r="A386" t="s">
        <v>104</v>
      </c>
      <c r="B386" s="68" t="s">
        <v>25</v>
      </c>
      <c r="C386" s="68" t="str">
        <f t="shared" si="4"/>
        <v>Adult-Small-County Owned MAT Add-On Services:  MD - Individual</v>
      </c>
      <c r="D386" s="37">
        <v>20.56</v>
      </c>
    </row>
    <row r="387" spans="1:4" x14ac:dyDescent="0.35">
      <c r="A387" t="s">
        <v>104</v>
      </c>
      <c r="B387" s="68" t="s">
        <v>26</v>
      </c>
      <c r="C387" s="68" t="str">
        <f t="shared" si="4"/>
        <v>Adult-Small-County Owned MAT Add-On Services:  MD - Group</v>
      </c>
      <c r="D387" s="37">
        <v>4.57</v>
      </c>
    </row>
    <row r="388" spans="1:4" x14ac:dyDescent="0.35">
      <c r="A388" t="s">
        <v>104</v>
      </c>
      <c r="B388" s="68" t="s">
        <v>27</v>
      </c>
      <c r="C388" s="68" t="str">
        <f t="shared" si="4"/>
        <v>Adult-Small-County Owned Residential 3.1</v>
      </c>
      <c r="D388" s="37">
        <v>193.39</v>
      </c>
    </row>
    <row r="389" spans="1:4" x14ac:dyDescent="0.35">
      <c r="A389" t="s">
        <v>104</v>
      </c>
      <c r="B389" s="68" t="s">
        <v>28</v>
      </c>
      <c r="C389" s="68" t="str">
        <f t="shared" si="4"/>
        <v>Adult-Small-County Owned Residential 3.3</v>
      </c>
      <c r="D389" s="37">
        <v>251.41</v>
      </c>
    </row>
    <row r="390" spans="1:4" x14ac:dyDescent="0.35">
      <c r="A390" t="s">
        <v>104</v>
      </c>
      <c r="B390" s="68" t="s">
        <v>29</v>
      </c>
      <c r="C390" s="68" t="str">
        <f t="shared" si="4"/>
        <v>Adult-Small-County Owned Residential 3.5</v>
      </c>
      <c r="D390" s="37">
        <v>228.73</v>
      </c>
    </row>
    <row r="391" spans="1:4" x14ac:dyDescent="0.35">
      <c r="A391" t="s">
        <v>104</v>
      </c>
      <c r="B391" s="68" t="s">
        <v>30</v>
      </c>
      <c r="C391" s="68" t="str">
        <f t="shared" si="4"/>
        <v>Adult-Small-County Owned Withdrawal Management 3.2</v>
      </c>
      <c r="D391" s="37">
        <v>254.14</v>
      </c>
    </row>
    <row r="392" spans="1:4" x14ac:dyDescent="0.35">
      <c r="A392" t="s">
        <v>104</v>
      </c>
      <c r="B392" s="68" t="s">
        <v>10</v>
      </c>
      <c r="C392" s="68" t="str">
        <f t="shared" si="4"/>
        <v>Adult-Small-County Owned Room &amp; Board</v>
      </c>
      <c r="D392" s="37">
        <v>63.75</v>
      </c>
    </row>
    <row r="393" spans="1:4" x14ac:dyDescent="0.35">
      <c r="A393" t="s">
        <v>105</v>
      </c>
      <c r="B393" s="68" t="s">
        <v>81</v>
      </c>
      <c r="C393" s="68" t="str">
        <f t="shared" si="4"/>
        <v>Adult-Small-County Owned-Rural Add-On Outpatient Type Svcs - Individual
(Includes: Peer Services, Care Coordination, Recovery Services, Clinical Consultation, LOC Brief Screening, etc)</v>
      </c>
      <c r="D393" s="37">
        <v>4.8</v>
      </c>
    </row>
    <row r="394" spans="1:4" x14ac:dyDescent="0.35">
      <c r="A394" t="s">
        <v>105</v>
      </c>
      <c r="B394" s="68" t="s">
        <v>82</v>
      </c>
      <c r="C394" s="68" t="str">
        <f t="shared" si="4"/>
        <v>Adult-Small-County Owned-Rural Add-On Outpatient Type Svcs - Group
(Includes: Peer Services, Recovery Services, etc)</v>
      </c>
      <c r="D394" s="37">
        <v>1.07</v>
      </c>
    </row>
    <row r="395" spans="1:4" x14ac:dyDescent="0.35">
      <c r="A395" t="s">
        <v>105</v>
      </c>
      <c r="B395" s="68" t="s">
        <v>17</v>
      </c>
      <c r="C395" s="68" t="str">
        <f t="shared" si="4"/>
        <v>Adult-Small-County Owned-Rural MAT Add-On Services: Physicians Assistant - Individual</v>
      </c>
      <c r="D395" s="37">
        <v>9.76</v>
      </c>
    </row>
    <row r="396" spans="1:4" x14ac:dyDescent="0.35">
      <c r="A396" t="s">
        <v>105</v>
      </c>
      <c r="B396" s="68" t="s">
        <v>18</v>
      </c>
      <c r="C396" s="68" t="str">
        <f t="shared" si="4"/>
        <v>Adult-Small-County Owned-Rural MAT Add-On Services:  Physicians Assistant - Group</v>
      </c>
      <c r="D396" s="37">
        <v>2.17</v>
      </c>
    </row>
    <row r="397" spans="1:4" x14ac:dyDescent="0.35">
      <c r="A397" t="s">
        <v>105</v>
      </c>
      <c r="B397" s="68" t="s">
        <v>19</v>
      </c>
      <c r="C397" s="68" t="str">
        <f t="shared" si="4"/>
        <v>Adult-Small-County Owned-Rural MAT Add-On Services:  Nurse Practitioner - Individual</v>
      </c>
      <c r="D397" s="37">
        <v>10.82</v>
      </c>
    </row>
    <row r="398" spans="1:4" x14ac:dyDescent="0.35">
      <c r="A398" t="s">
        <v>105</v>
      </c>
      <c r="B398" s="68" t="s">
        <v>20</v>
      </c>
      <c r="C398" s="68" t="str">
        <f t="shared" si="4"/>
        <v>Adult-Small-County Owned-Rural MAT Add-On Services:  Nurse Practitioner - Group</v>
      </c>
      <c r="D398" s="37">
        <v>2.41</v>
      </c>
    </row>
    <row r="399" spans="1:4" x14ac:dyDescent="0.35">
      <c r="A399" t="s">
        <v>105</v>
      </c>
      <c r="B399" s="68" t="s">
        <v>21</v>
      </c>
      <c r="C399" s="68" t="str">
        <f t="shared" si="4"/>
        <v>Adult-Small-County Owned-Rural MAT Add-On Services:  Registered Nurse - Individual</v>
      </c>
      <c r="D399" s="37">
        <v>8.84</v>
      </c>
    </row>
    <row r="400" spans="1:4" x14ac:dyDescent="0.35">
      <c r="A400" t="s">
        <v>105</v>
      </c>
      <c r="B400" s="68" t="s">
        <v>22</v>
      </c>
      <c r="C400" s="68" t="str">
        <f t="shared" si="4"/>
        <v>Adult-Small-County Owned-Rural MAT Add-On Services:  Registered Nurse - Group</v>
      </c>
      <c r="D400" s="37">
        <v>1.96</v>
      </c>
    </row>
    <row r="401" spans="1:4" x14ac:dyDescent="0.35">
      <c r="A401" t="s">
        <v>105</v>
      </c>
      <c r="B401" s="68" t="s">
        <v>23</v>
      </c>
      <c r="C401" s="68" t="str">
        <f t="shared" si="4"/>
        <v>Adult-Small-County Owned-Rural MAT Add-On Services:  Pharmacist - Individual</v>
      </c>
      <c r="D401" s="37">
        <v>10.42</v>
      </c>
    </row>
    <row r="402" spans="1:4" x14ac:dyDescent="0.35">
      <c r="A402" t="s">
        <v>105</v>
      </c>
      <c r="B402" s="68" t="s">
        <v>24</v>
      </c>
      <c r="C402" s="68" t="str">
        <f t="shared" si="4"/>
        <v>Adult-Small-County Owned-Rural MAT Add-On Services:  Pharmacist - Group</v>
      </c>
      <c r="D402" s="37">
        <v>2.3199999999999998</v>
      </c>
    </row>
    <row r="403" spans="1:4" x14ac:dyDescent="0.35">
      <c r="A403" t="s">
        <v>105</v>
      </c>
      <c r="B403" s="68" t="s">
        <v>25</v>
      </c>
      <c r="C403" s="68" t="str">
        <f t="shared" si="4"/>
        <v>Adult-Small-County Owned-Rural MAT Add-On Services:  MD - Individual</v>
      </c>
      <c r="D403" s="37">
        <v>21.77</v>
      </c>
    </row>
    <row r="404" spans="1:4" x14ac:dyDescent="0.35">
      <c r="A404" t="s">
        <v>105</v>
      </c>
      <c r="B404" s="68" t="s">
        <v>26</v>
      </c>
      <c r="C404" s="68" t="str">
        <f t="shared" si="4"/>
        <v>Adult-Small-County Owned-Rural MAT Add-On Services:  MD - Group</v>
      </c>
      <c r="D404" s="37">
        <v>4.84</v>
      </c>
    </row>
    <row r="405" spans="1:4" x14ac:dyDescent="0.35">
      <c r="A405" t="s">
        <v>105</v>
      </c>
      <c r="B405" s="68" t="s">
        <v>27</v>
      </c>
      <c r="C405" s="68" t="str">
        <f t="shared" si="4"/>
        <v>Adult-Small-County Owned-Rural Residential 3.1</v>
      </c>
      <c r="D405" s="37">
        <v>204.77</v>
      </c>
    </row>
    <row r="406" spans="1:4" x14ac:dyDescent="0.35">
      <c r="A406" t="s">
        <v>105</v>
      </c>
      <c r="B406" s="68" t="s">
        <v>28</v>
      </c>
      <c r="C406" s="68" t="str">
        <f t="shared" si="4"/>
        <v>Adult-Small-County Owned-Rural Residential 3.3</v>
      </c>
      <c r="D406" s="37">
        <v>266.2</v>
      </c>
    </row>
    <row r="407" spans="1:4" x14ac:dyDescent="0.35">
      <c r="A407" t="s">
        <v>105</v>
      </c>
      <c r="B407" s="68" t="s">
        <v>29</v>
      </c>
      <c r="C407" s="68" t="str">
        <f t="shared" si="4"/>
        <v>Adult-Small-County Owned-Rural Residential 3.5</v>
      </c>
      <c r="D407" s="37">
        <v>242.18</v>
      </c>
    </row>
    <row r="408" spans="1:4" x14ac:dyDescent="0.35">
      <c r="A408" t="s">
        <v>105</v>
      </c>
      <c r="B408" s="68" t="s">
        <v>30</v>
      </c>
      <c r="C408" s="68" t="str">
        <f t="shared" si="4"/>
        <v>Adult-Small-County Owned-Rural Withdrawal Management 3.2</v>
      </c>
      <c r="D408" s="37">
        <v>269.08999999999997</v>
      </c>
    </row>
    <row r="409" spans="1:4" x14ac:dyDescent="0.35">
      <c r="A409" t="s">
        <v>105</v>
      </c>
      <c r="B409" s="68" t="s">
        <v>10</v>
      </c>
      <c r="C409" s="68" t="str">
        <f t="shared" si="4"/>
        <v>Adult-Small-County Owned-Rural Room &amp; Board</v>
      </c>
      <c r="D409" s="37">
        <v>67.5</v>
      </c>
    </row>
    <row r="410" spans="1:4" x14ac:dyDescent="0.35">
      <c r="A410" t="s">
        <v>106</v>
      </c>
      <c r="B410" s="68" t="s">
        <v>81</v>
      </c>
      <c r="C410" s="68" t="str">
        <f t="shared" si="4"/>
        <v>Perinatal-Large-General Add-On Outpatient Type Svcs - Individual
(Includes: Peer Services, Care Coordination, Recovery Services, Clinical Consultation, LOC Brief Screening, etc)</v>
      </c>
      <c r="D410" s="69">
        <v>5.33</v>
      </c>
    </row>
    <row r="411" spans="1:4" x14ac:dyDescent="0.35">
      <c r="A411" t="s">
        <v>106</v>
      </c>
      <c r="B411" s="68" t="s">
        <v>82</v>
      </c>
      <c r="C411" s="68" t="str">
        <f t="shared" si="4"/>
        <v>Perinatal-Large-General Add-On Outpatient Type Svcs - Group
(Includes: Peer Services, Recovery Services, etc)</v>
      </c>
      <c r="D411" s="70">
        <v>1.19</v>
      </c>
    </row>
    <row r="412" spans="1:4" x14ac:dyDescent="0.35">
      <c r="A412" t="s">
        <v>106</v>
      </c>
      <c r="B412" s="68" t="s">
        <v>17</v>
      </c>
      <c r="C412" s="68" t="str">
        <f t="shared" si="4"/>
        <v>Perinatal-Large-General MAT Add-On Services: Physicians Assistant - Individual</v>
      </c>
      <c r="D412" s="69">
        <v>10.85</v>
      </c>
    </row>
    <row r="413" spans="1:4" x14ac:dyDescent="0.35">
      <c r="A413" t="s">
        <v>106</v>
      </c>
      <c r="B413" s="68" t="s">
        <v>18</v>
      </c>
      <c r="C413" s="68" t="str">
        <f t="shared" si="4"/>
        <v>Perinatal-Large-General MAT Add-On Services:  Physicians Assistant - Group</v>
      </c>
      <c r="D413" s="69">
        <v>2.41</v>
      </c>
    </row>
    <row r="414" spans="1:4" x14ac:dyDescent="0.35">
      <c r="A414" t="s">
        <v>106</v>
      </c>
      <c r="B414" s="68" t="s">
        <v>19</v>
      </c>
      <c r="C414" s="68" t="str">
        <f t="shared" si="4"/>
        <v>Perinatal-Large-General MAT Add-On Services:  Nurse Practitioner - Individual</v>
      </c>
      <c r="D414" s="69">
        <v>12.03</v>
      </c>
    </row>
    <row r="415" spans="1:4" x14ac:dyDescent="0.35">
      <c r="A415" t="s">
        <v>106</v>
      </c>
      <c r="B415" s="68" t="s">
        <v>20</v>
      </c>
      <c r="C415" s="68" t="str">
        <f t="shared" si="4"/>
        <v>Perinatal-Large-General MAT Add-On Services:  Nurse Practitioner - Group</v>
      </c>
      <c r="D415" s="69">
        <v>2.67</v>
      </c>
    </row>
    <row r="416" spans="1:4" x14ac:dyDescent="0.35">
      <c r="A416" t="s">
        <v>106</v>
      </c>
      <c r="B416" s="68" t="s">
        <v>21</v>
      </c>
      <c r="C416" s="68" t="str">
        <f t="shared" si="4"/>
        <v>Perinatal-Large-General MAT Add-On Services:  Registered Nurse - Individual</v>
      </c>
      <c r="D416" s="69">
        <v>9.82</v>
      </c>
    </row>
    <row r="417" spans="1:4" x14ac:dyDescent="0.35">
      <c r="A417" t="s">
        <v>106</v>
      </c>
      <c r="B417" s="68" t="s">
        <v>22</v>
      </c>
      <c r="C417" s="68" t="str">
        <f t="shared" si="4"/>
        <v>Perinatal-Large-General MAT Add-On Services:  Registered Nurse - Group</v>
      </c>
      <c r="D417" s="69">
        <v>2.1800000000000002</v>
      </c>
    </row>
    <row r="418" spans="1:4" x14ac:dyDescent="0.35">
      <c r="A418" t="s">
        <v>106</v>
      </c>
      <c r="B418" s="68" t="s">
        <v>23</v>
      </c>
      <c r="C418" s="68" t="str">
        <f t="shared" si="4"/>
        <v>Perinatal-Large-General MAT Add-On Services:  Pharmacist - Individual</v>
      </c>
      <c r="D418" s="69">
        <v>11.58</v>
      </c>
    </row>
    <row r="419" spans="1:4" x14ac:dyDescent="0.35">
      <c r="A419" t="s">
        <v>106</v>
      </c>
      <c r="B419" s="68" t="s">
        <v>24</v>
      </c>
      <c r="C419" s="68" t="str">
        <f t="shared" si="4"/>
        <v>Perinatal-Large-General MAT Add-On Services:  Pharmacist - Group</v>
      </c>
      <c r="D419" s="69">
        <v>2.57</v>
      </c>
    </row>
    <row r="420" spans="1:4" x14ac:dyDescent="0.35">
      <c r="A420" t="s">
        <v>106</v>
      </c>
      <c r="B420" s="68" t="s">
        <v>25</v>
      </c>
      <c r="C420" s="68" t="str">
        <f t="shared" si="4"/>
        <v>Perinatal-Large-General MAT Add-On Services:  MD - Individual</v>
      </c>
      <c r="D420" s="69">
        <v>24.19</v>
      </c>
    </row>
    <row r="421" spans="1:4" x14ac:dyDescent="0.35">
      <c r="A421" t="s">
        <v>106</v>
      </c>
      <c r="B421" s="68" t="s">
        <v>26</v>
      </c>
      <c r="C421" s="68" t="str">
        <f t="shared" si="4"/>
        <v>Perinatal-Large-General MAT Add-On Services:  MD - Group</v>
      </c>
      <c r="D421" s="70">
        <v>5.38</v>
      </c>
    </row>
    <row r="422" spans="1:4" x14ac:dyDescent="0.35">
      <c r="A422" t="s">
        <v>106</v>
      </c>
      <c r="B422" s="68" t="s">
        <v>27</v>
      </c>
      <c r="C422" s="68" t="str">
        <f t="shared" si="4"/>
        <v>Perinatal-Large-General Residential 3.1</v>
      </c>
      <c r="D422" s="69">
        <v>227.52</v>
      </c>
    </row>
    <row r="423" spans="1:4" x14ac:dyDescent="0.35">
      <c r="A423" t="s">
        <v>106</v>
      </c>
      <c r="B423" s="68" t="s">
        <v>28</v>
      </c>
      <c r="C423" s="68" t="str">
        <f t="shared" si="4"/>
        <v>Perinatal-Large-General Residential 3.3</v>
      </c>
      <c r="D423" s="69">
        <v>295.77999999999997</v>
      </c>
    </row>
    <row r="424" spans="1:4" x14ac:dyDescent="0.35">
      <c r="A424" t="s">
        <v>106</v>
      </c>
      <c r="B424" s="68" t="s">
        <v>29</v>
      </c>
      <c r="C424" s="68" t="str">
        <f t="shared" si="4"/>
        <v>Perinatal-Large-General Residential 3.5</v>
      </c>
      <c r="D424" s="69">
        <v>269.08999999999997</v>
      </c>
    </row>
    <row r="425" spans="1:4" x14ac:dyDescent="0.35">
      <c r="A425" t="s">
        <v>106</v>
      </c>
      <c r="B425" s="68" t="s">
        <v>30</v>
      </c>
      <c r="C425" s="68" t="str">
        <f t="shared" si="4"/>
        <v>Perinatal-Large-General Withdrawal Management 3.2</v>
      </c>
      <c r="D425" s="69">
        <v>298.99</v>
      </c>
    </row>
    <row r="426" spans="1:4" x14ac:dyDescent="0.35">
      <c r="A426" t="s">
        <v>106</v>
      </c>
      <c r="B426" s="68" t="s">
        <v>10</v>
      </c>
      <c r="C426" s="68" t="str">
        <f t="shared" si="4"/>
        <v>Perinatal-Large-General Room &amp; Board</v>
      </c>
      <c r="D426" s="69">
        <v>75</v>
      </c>
    </row>
    <row r="427" spans="1:4" x14ac:dyDescent="0.35">
      <c r="A427" t="s">
        <v>107</v>
      </c>
      <c r="B427" s="68" t="s">
        <v>81</v>
      </c>
      <c r="C427" s="68" t="str">
        <f t="shared" si="4"/>
        <v>Perinatal-Large-General-Rural Add-On Outpatient Type Svcs - Individual
(Includes: Peer Services, Care Coordination, Recovery Services, Clinical Consultation, LOC Brief Screening, etc)</v>
      </c>
      <c r="D427" s="37">
        <v>5.6</v>
      </c>
    </row>
    <row r="428" spans="1:4" x14ac:dyDescent="0.35">
      <c r="A428" t="s">
        <v>107</v>
      </c>
      <c r="B428" s="68" t="s">
        <v>82</v>
      </c>
      <c r="C428" s="68" t="str">
        <f t="shared" si="4"/>
        <v>Perinatal-Large-General-Rural Add-On Outpatient Type Svcs - Group
(Includes: Peer Services, Recovery Services, etc)</v>
      </c>
      <c r="D428" s="71">
        <v>1.24</v>
      </c>
    </row>
    <row r="429" spans="1:4" x14ac:dyDescent="0.35">
      <c r="A429" t="s">
        <v>107</v>
      </c>
      <c r="B429" s="68" t="s">
        <v>17</v>
      </c>
      <c r="C429" s="68" t="str">
        <f t="shared" ref="C429:C492" si="5">+CONCATENATE(A429," ",B429)</f>
        <v>Perinatal-Large-General-Rural MAT Add-On Services: Physicians Assistant - Individual</v>
      </c>
      <c r="D429" s="37">
        <v>11.39</v>
      </c>
    </row>
    <row r="430" spans="1:4" x14ac:dyDescent="0.35">
      <c r="A430" t="s">
        <v>107</v>
      </c>
      <c r="B430" s="68" t="s">
        <v>18</v>
      </c>
      <c r="C430" s="68" t="str">
        <f t="shared" si="5"/>
        <v>Perinatal-Large-General-Rural MAT Add-On Services:  Physicians Assistant - Group</v>
      </c>
      <c r="D430" s="37">
        <v>2.5299999999999998</v>
      </c>
    </row>
    <row r="431" spans="1:4" x14ac:dyDescent="0.35">
      <c r="A431" t="s">
        <v>107</v>
      </c>
      <c r="B431" s="68" t="s">
        <v>19</v>
      </c>
      <c r="C431" s="68" t="str">
        <f t="shared" si="5"/>
        <v>Perinatal-Large-General-Rural MAT Add-On Services:  Nurse Practitioner - Individual</v>
      </c>
      <c r="D431" s="37">
        <v>12.63</v>
      </c>
    </row>
    <row r="432" spans="1:4" x14ac:dyDescent="0.35">
      <c r="A432" t="s">
        <v>107</v>
      </c>
      <c r="B432" s="68" t="s">
        <v>20</v>
      </c>
      <c r="C432" s="68" t="str">
        <f t="shared" si="5"/>
        <v>Perinatal-Large-General-Rural MAT Add-On Services:  Nurse Practitioner - Group</v>
      </c>
      <c r="D432" s="37">
        <v>2.81</v>
      </c>
    </row>
    <row r="433" spans="1:4" x14ac:dyDescent="0.35">
      <c r="A433" t="s">
        <v>107</v>
      </c>
      <c r="B433" s="68" t="s">
        <v>21</v>
      </c>
      <c r="C433" s="68" t="str">
        <f t="shared" si="5"/>
        <v>Perinatal-Large-General-Rural MAT Add-On Services:  Registered Nurse - Individual</v>
      </c>
      <c r="D433" s="37">
        <v>10.31</v>
      </c>
    </row>
    <row r="434" spans="1:4" x14ac:dyDescent="0.35">
      <c r="A434" t="s">
        <v>107</v>
      </c>
      <c r="B434" s="68" t="s">
        <v>22</v>
      </c>
      <c r="C434" s="68" t="str">
        <f t="shared" si="5"/>
        <v>Perinatal-Large-General-Rural MAT Add-On Services:  Registered Nurse - Group</v>
      </c>
      <c r="D434" s="37">
        <v>2.29</v>
      </c>
    </row>
    <row r="435" spans="1:4" x14ac:dyDescent="0.35">
      <c r="A435" t="s">
        <v>107</v>
      </c>
      <c r="B435" s="68" t="s">
        <v>23</v>
      </c>
      <c r="C435" s="68" t="str">
        <f t="shared" si="5"/>
        <v>Perinatal-Large-General-Rural MAT Add-On Services:  Pharmacist - Individual</v>
      </c>
      <c r="D435" s="37">
        <v>12.16</v>
      </c>
    </row>
    <row r="436" spans="1:4" x14ac:dyDescent="0.35">
      <c r="A436" t="s">
        <v>107</v>
      </c>
      <c r="B436" s="68" t="s">
        <v>24</v>
      </c>
      <c r="C436" s="68" t="str">
        <f t="shared" si="5"/>
        <v>Perinatal-Large-General-Rural MAT Add-On Services:  Pharmacist - Group</v>
      </c>
      <c r="D436" s="37">
        <v>2.7</v>
      </c>
    </row>
    <row r="437" spans="1:4" x14ac:dyDescent="0.35">
      <c r="A437" t="s">
        <v>107</v>
      </c>
      <c r="B437" s="68" t="s">
        <v>25</v>
      </c>
      <c r="C437" s="68" t="str">
        <f t="shared" si="5"/>
        <v>Perinatal-Large-General-Rural MAT Add-On Services:  MD - Individual</v>
      </c>
      <c r="D437" s="37">
        <v>25.39</v>
      </c>
    </row>
    <row r="438" spans="1:4" x14ac:dyDescent="0.35">
      <c r="A438" t="s">
        <v>107</v>
      </c>
      <c r="B438" s="68" t="s">
        <v>26</v>
      </c>
      <c r="C438" s="68" t="str">
        <f t="shared" si="5"/>
        <v>Perinatal-Large-General-Rural MAT Add-On Services:  MD - Group</v>
      </c>
      <c r="D438" s="71">
        <v>5.65</v>
      </c>
    </row>
    <row r="439" spans="1:4" x14ac:dyDescent="0.35">
      <c r="A439" t="s">
        <v>107</v>
      </c>
      <c r="B439" s="68" t="s">
        <v>27</v>
      </c>
      <c r="C439" s="68" t="str">
        <f t="shared" si="5"/>
        <v>Perinatal-Large-General-Rural Residential 3.1</v>
      </c>
      <c r="D439" s="37">
        <v>238.89</v>
      </c>
    </row>
    <row r="440" spans="1:4" x14ac:dyDescent="0.35">
      <c r="A440" t="s">
        <v>107</v>
      </c>
      <c r="B440" s="68" t="s">
        <v>28</v>
      </c>
      <c r="C440" s="68" t="str">
        <f t="shared" si="5"/>
        <v>Perinatal-Large-General-Rural Residential 3.3</v>
      </c>
      <c r="D440" s="37">
        <v>310.57</v>
      </c>
    </row>
    <row r="441" spans="1:4" x14ac:dyDescent="0.35">
      <c r="A441" t="s">
        <v>107</v>
      </c>
      <c r="B441" s="68" t="s">
        <v>29</v>
      </c>
      <c r="C441" s="68" t="str">
        <f t="shared" si="5"/>
        <v>Perinatal-Large-General-Rural Residential 3.5</v>
      </c>
      <c r="D441" s="37">
        <v>282.54000000000002</v>
      </c>
    </row>
    <row r="442" spans="1:4" x14ac:dyDescent="0.35">
      <c r="A442" t="s">
        <v>107</v>
      </c>
      <c r="B442" s="68" t="s">
        <v>30</v>
      </c>
      <c r="C442" s="68" t="str">
        <f t="shared" si="5"/>
        <v>Perinatal-Large-General-Rural Withdrawal Management 3.2</v>
      </c>
      <c r="D442" s="37">
        <v>313.94</v>
      </c>
    </row>
    <row r="443" spans="1:4" x14ac:dyDescent="0.35">
      <c r="A443" t="s">
        <v>107</v>
      </c>
      <c r="B443" s="68" t="s">
        <v>10</v>
      </c>
      <c r="C443" s="68" t="str">
        <f t="shared" si="5"/>
        <v>Perinatal-Large-General-Rural Room &amp; Board</v>
      </c>
      <c r="D443" s="37">
        <v>78.75</v>
      </c>
    </row>
    <row r="444" spans="1:4" x14ac:dyDescent="0.35">
      <c r="A444" t="s">
        <v>108</v>
      </c>
      <c r="B444" s="68" t="s">
        <v>81</v>
      </c>
      <c r="C444" s="68" t="str">
        <f t="shared" si="5"/>
        <v>Perinatal-Large-IMS Add-On Outpatient Type Svcs - Individual
(Includes: Peer Services, Care Coordination, Recovery Services, Clinical Consultation, LOC Brief Screening, etc)</v>
      </c>
      <c r="D444" s="37">
        <v>5.6</v>
      </c>
    </row>
    <row r="445" spans="1:4" x14ac:dyDescent="0.35">
      <c r="A445" t="s">
        <v>108</v>
      </c>
      <c r="B445" s="68" t="s">
        <v>82</v>
      </c>
      <c r="C445" s="68" t="str">
        <f t="shared" si="5"/>
        <v>Perinatal-Large-IMS Add-On Outpatient Type Svcs - Group
(Includes: Peer Services, Recovery Services, etc)</v>
      </c>
      <c r="D445" s="71">
        <v>1.24</v>
      </c>
    </row>
    <row r="446" spans="1:4" x14ac:dyDescent="0.35">
      <c r="A446" t="s">
        <v>108</v>
      </c>
      <c r="B446" s="68" t="s">
        <v>17</v>
      </c>
      <c r="C446" s="68" t="str">
        <f t="shared" si="5"/>
        <v>Perinatal-Large-IMS MAT Add-On Services: Physicians Assistant - Individual</v>
      </c>
      <c r="D446" s="37">
        <v>11.39</v>
      </c>
    </row>
    <row r="447" spans="1:4" x14ac:dyDescent="0.35">
      <c r="A447" t="s">
        <v>108</v>
      </c>
      <c r="B447" s="68" t="s">
        <v>18</v>
      </c>
      <c r="C447" s="68" t="str">
        <f t="shared" si="5"/>
        <v>Perinatal-Large-IMS MAT Add-On Services:  Physicians Assistant - Group</v>
      </c>
      <c r="D447" s="37">
        <v>2.5299999999999998</v>
      </c>
    </row>
    <row r="448" spans="1:4" x14ac:dyDescent="0.35">
      <c r="A448" t="s">
        <v>108</v>
      </c>
      <c r="B448" s="68" t="s">
        <v>19</v>
      </c>
      <c r="C448" s="68" t="str">
        <f t="shared" si="5"/>
        <v>Perinatal-Large-IMS MAT Add-On Services:  Nurse Practitioner - Individual</v>
      </c>
      <c r="D448" s="37">
        <v>12.63</v>
      </c>
    </row>
    <row r="449" spans="1:4" x14ac:dyDescent="0.35">
      <c r="A449" t="s">
        <v>108</v>
      </c>
      <c r="B449" s="68" t="s">
        <v>20</v>
      </c>
      <c r="C449" s="68" t="str">
        <f t="shared" si="5"/>
        <v>Perinatal-Large-IMS MAT Add-On Services:  Nurse Practitioner - Group</v>
      </c>
      <c r="D449" s="37">
        <v>2.81</v>
      </c>
    </row>
    <row r="450" spans="1:4" x14ac:dyDescent="0.35">
      <c r="A450" t="s">
        <v>108</v>
      </c>
      <c r="B450" s="68" t="s">
        <v>21</v>
      </c>
      <c r="C450" s="68" t="str">
        <f t="shared" si="5"/>
        <v>Perinatal-Large-IMS MAT Add-On Services:  Registered Nurse - Individual</v>
      </c>
      <c r="D450" s="37">
        <v>10.31</v>
      </c>
    </row>
    <row r="451" spans="1:4" x14ac:dyDescent="0.35">
      <c r="A451" t="s">
        <v>108</v>
      </c>
      <c r="B451" s="68" t="s">
        <v>22</v>
      </c>
      <c r="C451" s="68" t="str">
        <f t="shared" si="5"/>
        <v>Perinatal-Large-IMS MAT Add-On Services:  Registered Nurse - Group</v>
      </c>
      <c r="D451" s="37">
        <v>2.29</v>
      </c>
    </row>
    <row r="452" spans="1:4" x14ac:dyDescent="0.35">
      <c r="A452" t="s">
        <v>108</v>
      </c>
      <c r="B452" s="68" t="s">
        <v>23</v>
      </c>
      <c r="C452" s="68" t="str">
        <f t="shared" si="5"/>
        <v>Perinatal-Large-IMS MAT Add-On Services:  Pharmacist - Individual</v>
      </c>
      <c r="D452" s="37">
        <v>12.16</v>
      </c>
    </row>
    <row r="453" spans="1:4" x14ac:dyDescent="0.35">
      <c r="A453" t="s">
        <v>108</v>
      </c>
      <c r="B453" s="68" t="s">
        <v>24</v>
      </c>
      <c r="C453" s="68" t="str">
        <f t="shared" si="5"/>
        <v>Perinatal-Large-IMS MAT Add-On Services:  Pharmacist - Group</v>
      </c>
      <c r="D453" s="37">
        <v>2.7</v>
      </c>
    </row>
    <row r="454" spans="1:4" x14ac:dyDescent="0.35">
      <c r="A454" t="s">
        <v>108</v>
      </c>
      <c r="B454" s="68" t="s">
        <v>25</v>
      </c>
      <c r="C454" s="68" t="str">
        <f t="shared" si="5"/>
        <v>Perinatal-Large-IMS MAT Add-On Services:  MD - Individual</v>
      </c>
      <c r="D454" s="37">
        <v>25.39</v>
      </c>
    </row>
    <row r="455" spans="1:4" x14ac:dyDescent="0.35">
      <c r="A455" t="s">
        <v>108</v>
      </c>
      <c r="B455" s="68" t="s">
        <v>26</v>
      </c>
      <c r="C455" s="68" t="str">
        <f t="shared" si="5"/>
        <v>Perinatal-Large-IMS MAT Add-On Services:  MD - Group</v>
      </c>
      <c r="D455" s="71">
        <v>5.65</v>
      </c>
    </row>
    <row r="456" spans="1:4" x14ac:dyDescent="0.35">
      <c r="A456" t="s">
        <v>108</v>
      </c>
      <c r="B456" s="68" t="s">
        <v>27</v>
      </c>
      <c r="C456" s="68" t="str">
        <f t="shared" si="5"/>
        <v>Perinatal-Large-IMS Residential 3.1</v>
      </c>
      <c r="D456" s="37">
        <v>238.89</v>
      </c>
    </row>
    <row r="457" spans="1:4" x14ac:dyDescent="0.35">
      <c r="A457" t="s">
        <v>108</v>
      </c>
      <c r="B457" s="68" t="s">
        <v>28</v>
      </c>
      <c r="C457" s="68" t="str">
        <f t="shared" si="5"/>
        <v>Perinatal-Large-IMS Residential 3.3</v>
      </c>
      <c r="D457" s="37">
        <v>310.57</v>
      </c>
    </row>
    <row r="458" spans="1:4" x14ac:dyDescent="0.35">
      <c r="A458" t="s">
        <v>108</v>
      </c>
      <c r="B458" s="68" t="s">
        <v>29</v>
      </c>
      <c r="C458" s="68" t="str">
        <f t="shared" si="5"/>
        <v>Perinatal-Large-IMS Residential 3.5</v>
      </c>
      <c r="D458" s="37">
        <v>282.54000000000002</v>
      </c>
    </row>
    <row r="459" spans="1:4" x14ac:dyDescent="0.35">
      <c r="A459" t="s">
        <v>108</v>
      </c>
      <c r="B459" s="68" t="s">
        <v>30</v>
      </c>
      <c r="C459" s="68" t="str">
        <f t="shared" si="5"/>
        <v>Perinatal-Large-IMS Withdrawal Management 3.2</v>
      </c>
      <c r="D459" s="37">
        <v>313.94</v>
      </c>
    </row>
    <row r="460" spans="1:4" x14ac:dyDescent="0.35">
      <c r="A460" t="s">
        <v>108</v>
      </c>
      <c r="B460" s="68" t="s">
        <v>10</v>
      </c>
      <c r="C460" s="68" t="str">
        <f t="shared" si="5"/>
        <v>Perinatal-Large-IMS Room &amp; Board</v>
      </c>
      <c r="D460" s="37">
        <v>78.75</v>
      </c>
    </row>
    <row r="461" spans="1:4" x14ac:dyDescent="0.35">
      <c r="A461" t="s">
        <v>109</v>
      </c>
      <c r="B461" s="68" t="s">
        <v>81</v>
      </c>
      <c r="C461" s="68" t="str">
        <f t="shared" si="5"/>
        <v>Perinatal-Large-IMS-Rural Add-On Outpatient Type Svcs - Individual
(Includes: Peer Services, Care Coordination, Recovery Services, Clinical Consultation, LOC Brief Screening, etc)</v>
      </c>
      <c r="D461" s="37">
        <v>5.86</v>
      </c>
    </row>
    <row r="462" spans="1:4" x14ac:dyDescent="0.35">
      <c r="A462" t="s">
        <v>109</v>
      </c>
      <c r="B462" s="68" t="s">
        <v>82</v>
      </c>
      <c r="C462" s="68" t="str">
        <f t="shared" si="5"/>
        <v>Perinatal-Large-IMS-Rural Add-On Outpatient Type Svcs - Group
(Includes: Peer Services, Recovery Services, etc)</v>
      </c>
      <c r="D462" s="71">
        <v>1.3</v>
      </c>
    </row>
    <row r="463" spans="1:4" x14ac:dyDescent="0.35">
      <c r="A463" t="s">
        <v>109</v>
      </c>
      <c r="B463" s="68" t="s">
        <v>17</v>
      </c>
      <c r="C463" s="68" t="str">
        <f t="shared" si="5"/>
        <v>Perinatal-Large-IMS-Rural MAT Add-On Services: Physicians Assistant - Individual</v>
      </c>
      <c r="D463" s="37">
        <v>11.93</v>
      </c>
    </row>
    <row r="464" spans="1:4" x14ac:dyDescent="0.35">
      <c r="A464" t="s">
        <v>109</v>
      </c>
      <c r="B464" s="68" t="s">
        <v>18</v>
      </c>
      <c r="C464" s="68" t="str">
        <f t="shared" si="5"/>
        <v>Perinatal-Large-IMS-Rural MAT Add-On Services:  Physicians Assistant - Group</v>
      </c>
      <c r="D464" s="37">
        <v>2.65</v>
      </c>
    </row>
    <row r="465" spans="1:4" x14ac:dyDescent="0.35">
      <c r="A465" t="s">
        <v>109</v>
      </c>
      <c r="B465" s="68" t="s">
        <v>19</v>
      </c>
      <c r="C465" s="68" t="str">
        <f t="shared" si="5"/>
        <v>Perinatal-Large-IMS-Rural MAT Add-On Services:  Nurse Practitioner - Individual</v>
      </c>
      <c r="D465" s="37">
        <v>13.23</v>
      </c>
    </row>
    <row r="466" spans="1:4" x14ac:dyDescent="0.35">
      <c r="A466" t="s">
        <v>109</v>
      </c>
      <c r="B466" s="68" t="s">
        <v>20</v>
      </c>
      <c r="C466" s="68" t="str">
        <f t="shared" si="5"/>
        <v>Perinatal-Large-IMS-Rural MAT Add-On Services:  Nurse Practitioner - Group</v>
      </c>
      <c r="D466" s="37">
        <v>2.94</v>
      </c>
    </row>
    <row r="467" spans="1:4" x14ac:dyDescent="0.35">
      <c r="A467" t="s">
        <v>109</v>
      </c>
      <c r="B467" s="68" t="s">
        <v>21</v>
      </c>
      <c r="C467" s="68" t="str">
        <f t="shared" si="5"/>
        <v>Perinatal-Large-IMS-Rural MAT Add-On Services:  Registered Nurse - Individual</v>
      </c>
      <c r="D467" s="37">
        <v>10.81</v>
      </c>
    </row>
    <row r="468" spans="1:4" x14ac:dyDescent="0.35">
      <c r="A468" t="s">
        <v>109</v>
      </c>
      <c r="B468" s="68" t="s">
        <v>22</v>
      </c>
      <c r="C468" s="68" t="str">
        <f t="shared" si="5"/>
        <v>Perinatal-Large-IMS-Rural MAT Add-On Services:  Registered Nurse - Group</v>
      </c>
      <c r="D468" s="37">
        <v>2.4</v>
      </c>
    </row>
    <row r="469" spans="1:4" x14ac:dyDescent="0.35">
      <c r="A469" t="s">
        <v>109</v>
      </c>
      <c r="B469" s="68" t="s">
        <v>23</v>
      </c>
      <c r="C469" s="68" t="str">
        <f t="shared" si="5"/>
        <v>Perinatal-Large-IMS-Rural MAT Add-On Services:  Pharmacist - Individual</v>
      </c>
      <c r="D469" s="37">
        <v>12.73</v>
      </c>
    </row>
    <row r="470" spans="1:4" x14ac:dyDescent="0.35">
      <c r="A470" t="s">
        <v>109</v>
      </c>
      <c r="B470" s="68" t="s">
        <v>24</v>
      </c>
      <c r="C470" s="68" t="str">
        <f t="shared" si="5"/>
        <v>Perinatal-Large-IMS-Rural MAT Add-On Services:  Pharmacist - Group</v>
      </c>
      <c r="D470" s="37">
        <v>2.83</v>
      </c>
    </row>
    <row r="471" spans="1:4" x14ac:dyDescent="0.35">
      <c r="A471" t="s">
        <v>109</v>
      </c>
      <c r="B471" s="68" t="s">
        <v>25</v>
      </c>
      <c r="C471" s="68" t="str">
        <f t="shared" si="5"/>
        <v>Perinatal-Large-IMS-Rural MAT Add-On Services:  MD - Individual</v>
      </c>
      <c r="D471" s="37">
        <v>26.6</v>
      </c>
    </row>
    <row r="472" spans="1:4" x14ac:dyDescent="0.35">
      <c r="A472" t="s">
        <v>109</v>
      </c>
      <c r="B472" s="68" t="s">
        <v>26</v>
      </c>
      <c r="C472" s="68" t="str">
        <f t="shared" si="5"/>
        <v>Perinatal-Large-IMS-Rural MAT Add-On Services:  MD - Group</v>
      </c>
      <c r="D472" s="71">
        <v>5.92</v>
      </c>
    </row>
    <row r="473" spans="1:4" x14ac:dyDescent="0.35">
      <c r="A473" t="s">
        <v>109</v>
      </c>
      <c r="B473" s="68" t="s">
        <v>27</v>
      </c>
      <c r="C473" s="68" t="str">
        <f t="shared" si="5"/>
        <v>Perinatal-Large-IMS-Rural Residential 3.1</v>
      </c>
      <c r="D473" s="37">
        <v>250.27</v>
      </c>
    </row>
    <row r="474" spans="1:4" x14ac:dyDescent="0.35">
      <c r="A474" t="s">
        <v>109</v>
      </c>
      <c r="B474" s="68" t="s">
        <v>28</v>
      </c>
      <c r="C474" s="68" t="str">
        <f t="shared" si="5"/>
        <v>Perinatal-Large-IMS-Rural Residential 3.3</v>
      </c>
      <c r="D474" s="37">
        <v>325.36</v>
      </c>
    </row>
    <row r="475" spans="1:4" x14ac:dyDescent="0.35">
      <c r="A475" t="s">
        <v>109</v>
      </c>
      <c r="B475" s="68" t="s">
        <v>29</v>
      </c>
      <c r="C475" s="68" t="str">
        <f t="shared" si="5"/>
        <v>Perinatal-Large-IMS-Rural Residential 3.5</v>
      </c>
      <c r="D475" s="37">
        <v>296</v>
      </c>
    </row>
    <row r="476" spans="1:4" x14ac:dyDescent="0.35">
      <c r="A476" t="s">
        <v>109</v>
      </c>
      <c r="B476" s="68" t="s">
        <v>30</v>
      </c>
      <c r="C476" s="68" t="str">
        <f t="shared" si="5"/>
        <v>Perinatal-Large-IMS-Rural Withdrawal Management 3.2</v>
      </c>
      <c r="D476" s="37">
        <v>328.89</v>
      </c>
    </row>
    <row r="477" spans="1:4" x14ac:dyDescent="0.35">
      <c r="A477" t="s">
        <v>109</v>
      </c>
      <c r="B477" s="68" t="s">
        <v>10</v>
      </c>
      <c r="C477" s="68" t="str">
        <f t="shared" si="5"/>
        <v>Perinatal-Large-IMS-Rural Room &amp; Board</v>
      </c>
      <c r="D477" s="37">
        <v>82.5</v>
      </c>
    </row>
    <row r="478" spans="1:4" x14ac:dyDescent="0.35">
      <c r="A478" t="s">
        <v>110</v>
      </c>
      <c r="B478" s="68" t="s">
        <v>81</v>
      </c>
      <c r="C478" s="68" t="str">
        <f t="shared" si="5"/>
        <v>Perinatal-Large-290 Clients Add-On Outpatient Type Svcs - Individual
(Includes: Peer Services, Care Coordination, Recovery Services, Clinical Consultation, LOC Brief Screening, etc)</v>
      </c>
      <c r="D478" s="37">
        <v>7.99</v>
      </c>
    </row>
    <row r="479" spans="1:4" x14ac:dyDescent="0.35">
      <c r="A479" t="s">
        <v>110</v>
      </c>
      <c r="B479" s="68" t="s">
        <v>82</v>
      </c>
      <c r="C479" s="68" t="str">
        <f t="shared" si="5"/>
        <v>Perinatal-Large-290 Clients Add-On Outpatient Type Svcs - Group
(Includes: Peer Services, Recovery Services, etc)</v>
      </c>
      <c r="D479" s="71">
        <v>1.78</v>
      </c>
    </row>
    <row r="480" spans="1:4" x14ac:dyDescent="0.35">
      <c r="A480" t="s">
        <v>110</v>
      </c>
      <c r="B480" s="68" t="s">
        <v>17</v>
      </c>
      <c r="C480" s="68" t="str">
        <f t="shared" si="5"/>
        <v>Perinatal-Large-290 Clients MAT Add-On Services: Physicians Assistant - Individual</v>
      </c>
      <c r="D480" s="37">
        <v>16.27</v>
      </c>
    </row>
    <row r="481" spans="1:4" x14ac:dyDescent="0.35">
      <c r="A481" t="s">
        <v>110</v>
      </c>
      <c r="B481" s="68" t="s">
        <v>18</v>
      </c>
      <c r="C481" s="68" t="str">
        <f t="shared" si="5"/>
        <v>Perinatal-Large-290 Clients MAT Add-On Services:  Physicians Assistant - Group</v>
      </c>
      <c r="D481" s="37">
        <v>3.62</v>
      </c>
    </row>
    <row r="482" spans="1:4" x14ac:dyDescent="0.35">
      <c r="A482" t="s">
        <v>110</v>
      </c>
      <c r="B482" s="68" t="s">
        <v>19</v>
      </c>
      <c r="C482" s="68" t="str">
        <f t="shared" si="5"/>
        <v>Perinatal-Large-290 Clients MAT Add-On Services:  Nurse Practitioner - Individual</v>
      </c>
      <c r="D482" s="37">
        <v>18.04</v>
      </c>
    </row>
    <row r="483" spans="1:4" x14ac:dyDescent="0.35">
      <c r="A483" t="s">
        <v>110</v>
      </c>
      <c r="B483" s="68" t="s">
        <v>20</v>
      </c>
      <c r="C483" s="68" t="str">
        <f t="shared" si="5"/>
        <v>Perinatal-Large-290 Clients MAT Add-On Services:  Nurse Practitioner - Group</v>
      </c>
      <c r="D483" s="37">
        <v>4.01</v>
      </c>
    </row>
    <row r="484" spans="1:4" x14ac:dyDescent="0.35">
      <c r="A484" t="s">
        <v>110</v>
      </c>
      <c r="B484" s="68" t="s">
        <v>21</v>
      </c>
      <c r="C484" s="68" t="str">
        <f t="shared" si="5"/>
        <v>Perinatal-Large-290 Clients MAT Add-On Services:  Registered Nurse - Individual</v>
      </c>
      <c r="D484" s="37">
        <v>14.74</v>
      </c>
    </row>
    <row r="485" spans="1:4" x14ac:dyDescent="0.35">
      <c r="A485" t="s">
        <v>110</v>
      </c>
      <c r="B485" s="68" t="s">
        <v>22</v>
      </c>
      <c r="C485" s="68" t="str">
        <f t="shared" si="5"/>
        <v>Perinatal-Large-290 Clients MAT Add-On Services:  Registered Nurse - Group</v>
      </c>
      <c r="D485" s="37">
        <v>3.27</v>
      </c>
    </row>
    <row r="486" spans="1:4" x14ac:dyDescent="0.35">
      <c r="A486" t="s">
        <v>110</v>
      </c>
      <c r="B486" s="68" t="s">
        <v>23</v>
      </c>
      <c r="C486" s="68" t="str">
        <f t="shared" si="5"/>
        <v>Perinatal-Large-290 Clients MAT Add-On Services:  Pharmacist - Individual</v>
      </c>
      <c r="D486" s="37">
        <v>17.37</v>
      </c>
    </row>
    <row r="487" spans="1:4" x14ac:dyDescent="0.35">
      <c r="A487" t="s">
        <v>110</v>
      </c>
      <c r="B487" s="68" t="s">
        <v>24</v>
      </c>
      <c r="C487" s="68" t="str">
        <f t="shared" si="5"/>
        <v>Perinatal-Large-290 Clients MAT Add-On Services:  Pharmacist - Group</v>
      </c>
      <c r="D487" s="37">
        <v>3.86</v>
      </c>
    </row>
    <row r="488" spans="1:4" x14ac:dyDescent="0.35">
      <c r="A488" t="s">
        <v>110</v>
      </c>
      <c r="B488" s="68" t="s">
        <v>25</v>
      </c>
      <c r="C488" s="68" t="str">
        <f t="shared" si="5"/>
        <v>Perinatal-Large-290 Clients MAT Add-On Services:  MD - Individual</v>
      </c>
      <c r="D488" s="37">
        <v>36.28</v>
      </c>
    </row>
    <row r="489" spans="1:4" x14ac:dyDescent="0.35">
      <c r="A489" t="s">
        <v>110</v>
      </c>
      <c r="B489" s="68" t="s">
        <v>26</v>
      </c>
      <c r="C489" s="68" t="str">
        <f t="shared" si="5"/>
        <v>Perinatal-Large-290 Clients MAT Add-On Services:  MD - Group</v>
      </c>
      <c r="D489" s="71">
        <v>8.07</v>
      </c>
    </row>
    <row r="490" spans="1:4" x14ac:dyDescent="0.35">
      <c r="A490" t="s">
        <v>110</v>
      </c>
      <c r="B490" s="68" t="s">
        <v>27</v>
      </c>
      <c r="C490" s="68" t="str">
        <f t="shared" si="5"/>
        <v>Perinatal-Large-290 Clients Residential 3.1</v>
      </c>
      <c r="D490" s="37">
        <v>341.28</v>
      </c>
    </row>
    <row r="491" spans="1:4" x14ac:dyDescent="0.35">
      <c r="A491" t="s">
        <v>110</v>
      </c>
      <c r="B491" s="68" t="s">
        <v>28</v>
      </c>
      <c r="C491" s="68" t="str">
        <f t="shared" si="5"/>
        <v>Perinatal-Large-290 Clients Residential 3.3</v>
      </c>
      <c r="D491" s="37">
        <v>443.67</v>
      </c>
    </row>
    <row r="492" spans="1:4" x14ac:dyDescent="0.35">
      <c r="A492" t="s">
        <v>110</v>
      </c>
      <c r="B492" s="68" t="s">
        <v>29</v>
      </c>
      <c r="C492" s="68" t="str">
        <f t="shared" si="5"/>
        <v>Perinatal-Large-290 Clients Residential 3.5</v>
      </c>
      <c r="D492" s="37">
        <v>403.64</v>
      </c>
    </row>
    <row r="493" spans="1:4" x14ac:dyDescent="0.35">
      <c r="A493" t="s">
        <v>110</v>
      </c>
      <c r="B493" s="68" t="s">
        <v>30</v>
      </c>
      <c r="C493" s="68" t="str">
        <f t="shared" ref="C493:C556" si="6">+CONCATENATE(A493," ",B493)</f>
        <v>Perinatal-Large-290 Clients Withdrawal Management 3.2</v>
      </c>
      <c r="D493" s="37">
        <v>448.49</v>
      </c>
    </row>
    <row r="494" spans="1:4" x14ac:dyDescent="0.35">
      <c r="A494" t="s">
        <v>110</v>
      </c>
      <c r="B494" s="68" t="s">
        <v>10</v>
      </c>
      <c r="C494" s="68" t="str">
        <f t="shared" si="6"/>
        <v>Perinatal-Large-290 Clients Room &amp; Board</v>
      </c>
      <c r="D494" s="37">
        <v>112.5</v>
      </c>
    </row>
    <row r="495" spans="1:4" x14ac:dyDescent="0.35">
      <c r="A495" t="s">
        <v>111</v>
      </c>
      <c r="B495" s="68" t="s">
        <v>81</v>
      </c>
      <c r="C495" s="68" t="str">
        <f t="shared" si="6"/>
        <v>Perinatal-Large-290 Clients-Rural Add-On Outpatient Type Svcs - Individual
(Includes: Peer Services, Care Coordination, Recovery Services, Clinical Consultation, LOC Brief Screening, etc)</v>
      </c>
      <c r="D495" s="37">
        <v>8.26</v>
      </c>
    </row>
    <row r="496" spans="1:4" x14ac:dyDescent="0.35">
      <c r="A496" t="s">
        <v>111</v>
      </c>
      <c r="B496" s="68" t="s">
        <v>82</v>
      </c>
      <c r="C496" s="68" t="str">
        <f t="shared" si="6"/>
        <v>Perinatal-Large-290 Clients-Rural Add-On Outpatient Type Svcs - Group
(Includes: Peer Services, Recovery Services, etc)</v>
      </c>
      <c r="D496" s="71">
        <v>1.84</v>
      </c>
    </row>
    <row r="497" spans="1:4" x14ac:dyDescent="0.35">
      <c r="A497" t="s">
        <v>111</v>
      </c>
      <c r="B497" s="68" t="s">
        <v>17</v>
      </c>
      <c r="C497" s="68" t="str">
        <f t="shared" si="6"/>
        <v>Perinatal-Large-290 Clients-Rural MAT Add-On Services: Physicians Assistant - Individual</v>
      </c>
      <c r="D497" s="37">
        <v>16.809999999999999</v>
      </c>
    </row>
    <row r="498" spans="1:4" x14ac:dyDescent="0.35">
      <c r="A498" t="s">
        <v>111</v>
      </c>
      <c r="B498" s="68" t="s">
        <v>18</v>
      </c>
      <c r="C498" s="68" t="str">
        <f t="shared" si="6"/>
        <v>Perinatal-Large-290 Clients-Rural MAT Add-On Services:  Physicians Assistant - Group</v>
      </c>
      <c r="D498" s="37">
        <v>3.74</v>
      </c>
    </row>
    <row r="499" spans="1:4" x14ac:dyDescent="0.35">
      <c r="A499" t="s">
        <v>111</v>
      </c>
      <c r="B499" s="68" t="s">
        <v>19</v>
      </c>
      <c r="C499" s="68" t="str">
        <f t="shared" si="6"/>
        <v>Perinatal-Large-290 Clients-Rural MAT Add-On Services:  Nurse Practitioner - Individual</v>
      </c>
      <c r="D499" s="37">
        <v>18.64</v>
      </c>
    </row>
    <row r="500" spans="1:4" x14ac:dyDescent="0.35">
      <c r="A500" t="s">
        <v>111</v>
      </c>
      <c r="B500" s="68" t="s">
        <v>20</v>
      </c>
      <c r="C500" s="68" t="str">
        <f t="shared" si="6"/>
        <v>Perinatal-Large-290 Clients-Rural MAT Add-On Services:  Nurse Practitioner - Group</v>
      </c>
      <c r="D500" s="37">
        <v>4.1399999999999997</v>
      </c>
    </row>
    <row r="501" spans="1:4" x14ac:dyDescent="0.35">
      <c r="A501" t="s">
        <v>111</v>
      </c>
      <c r="B501" s="68" t="s">
        <v>21</v>
      </c>
      <c r="C501" s="68" t="str">
        <f t="shared" si="6"/>
        <v>Perinatal-Large-290 Clients-Rural MAT Add-On Services:  Registered Nurse - Individual</v>
      </c>
      <c r="D501" s="37">
        <v>15.23</v>
      </c>
    </row>
    <row r="502" spans="1:4" x14ac:dyDescent="0.35">
      <c r="A502" t="s">
        <v>111</v>
      </c>
      <c r="B502" s="68" t="s">
        <v>22</v>
      </c>
      <c r="C502" s="68" t="str">
        <f t="shared" si="6"/>
        <v>Perinatal-Large-290 Clients-Rural MAT Add-On Services:  Registered Nurse - Group</v>
      </c>
      <c r="D502" s="37">
        <v>3.38</v>
      </c>
    </row>
    <row r="503" spans="1:4" x14ac:dyDescent="0.35">
      <c r="A503" t="s">
        <v>111</v>
      </c>
      <c r="B503" s="68" t="s">
        <v>23</v>
      </c>
      <c r="C503" s="68" t="str">
        <f t="shared" si="6"/>
        <v>Perinatal-Large-290 Clients-Rural MAT Add-On Services:  Pharmacist - Individual</v>
      </c>
      <c r="D503" s="37">
        <v>17.940000000000001</v>
      </c>
    </row>
    <row r="504" spans="1:4" x14ac:dyDescent="0.35">
      <c r="A504" t="s">
        <v>111</v>
      </c>
      <c r="B504" s="68" t="s">
        <v>24</v>
      </c>
      <c r="C504" s="68" t="str">
        <f t="shared" si="6"/>
        <v>Perinatal-Large-290 Clients-Rural MAT Add-On Services:  Pharmacist - Group</v>
      </c>
      <c r="D504" s="37">
        <v>3.99</v>
      </c>
    </row>
    <row r="505" spans="1:4" x14ac:dyDescent="0.35">
      <c r="A505" t="s">
        <v>111</v>
      </c>
      <c r="B505" s="68" t="s">
        <v>25</v>
      </c>
      <c r="C505" s="68" t="str">
        <f t="shared" si="6"/>
        <v>Perinatal-Large-290 Clients-Rural MAT Add-On Services:  MD - Individual</v>
      </c>
      <c r="D505" s="37">
        <v>37.49</v>
      </c>
    </row>
    <row r="506" spans="1:4" x14ac:dyDescent="0.35">
      <c r="A506" t="s">
        <v>111</v>
      </c>
      <c r="B506" s="68" t="s">
        <v>26</v>
      </c>
      <c r="C506" s="68" t="str">
        <f t="shared" si="6"/>
        <v>Perinatal-Large-290 Clients-Rural MAT Add-On Services:  MD - Group</v>
      </c>
      <c r="D506" s="71">
        <v>8.34</v>
      </c>
    </row>
    <row r="507" spans="1:4" x14ac:dyDescent="0.35">
      <c r="A507" t="s">
        <v>111</v>
      </c>
      <c r="B507" s="68" t="s">
        <v>27</v>
      </c>
      <c r="C507" s="68" t="str">
        <f t="shared" si="6"/>
        <v>Perinatal-Large-290 Clients-Rural Residential 3.1</v>
      </c>
      <c r="D507" s="37">
        <v>352.65</v>
      </c>
    </row>
    <row r="508" spans="1:4" x14ac:dyDescent="0.35">
      <c r="A508" t="s">
        <v>111</v>
      </c>
      <c r="B508" s="68" t="s">
        <v>28</v>
      </c>
      <c r="C508" s="68" t="str">
        <f t="shared" si="6"/>
        <v>Perinatal-Large-290 Clients-Rural Residential 3.3</v>
      </c>
      <c r="D508" s="37">
        <v>458.46</v>
      </c>
    </row>
    <row r="509" spans="1:4" x14ac:dyDescent="0.35">
      <c r="A509" t="s">
        <v>111</v>
      </c>
      <c r="B509" s="68" t="s">
        <v>29</v>
      </c>
      <c r="C509" s="68" t="str">
        <f t="shared" si="6"/>
        <v>Perinatal-Large-290 Clients-Rural Residential 3.5</v>
      </c>
      <c r="D509" s="37">
        <v>417.09</v>
      </c>
    </row>
    <row r="510" spans="1:4" x14ac:dyDescent="0.35">
      <c r="A510" t="s">
        <v>111</v>
      </c>
      <c r="B510" s="68" t="s">
        <v>30</v>
      </c>
      <c r="C510" s="68" t="str">
        <f t="shared" si="6"/>
        <v>Perinatal-Large-290 Clients-Rural Withdrawal Management 3.2</v>
      </c>
      <c r="D510" s="37">
        <v>463.44</v>
      </c>
    </row>
    <row r="511" spans="1:4" x14ac:dyDescent="0.35">
      <c r="A511" t="s">
        <v>111</v>
      </c>
      <c r="B511" s="68" t="s">
        <v>10</v>
      </c>
      <c r="C511" s="68" t="str">
        <f t="shared" si="6"/>
        <v>Perinatal-Large-290 Clients-Rural Room &amp; Board</v>
      </c>
      <c r="D511" s="37">
        <v>116.25</v>
      </c>
    </row>
    <row r="512" spans="1:4" x14ac:dyDescent="0.35">
      <c r="A512" t="s">
        <v>112</v>
      </c>
      <c r="B512" s="68" t="s">
        <v>81</v>
      </c>
      <c r="C512" s="68" t="str">
        <f t="shared" si="6"/>
        <v>Perinatal-Large-County Owned Add-On Outpatient Type Svcs - Individual
(Includes: Peer Services, Care Coordination, Recovery Services, Clinical Consultation, LOC Brief Screening, etc)</v>
      </c>
      <c r="D512" s="37">
        <v>5.0599999999999996</v>
      </c>
    </row>
    <row r="513" spans="1:4" x14ac:dyDescent="0.35">
      <c r="A513" t="s">
        <v>112</v>
      </c>
      <c r="B513" s="68" t="s">
        <v>82</v>
      </c>
      <c r="C513" s="68" t="str">
        <f t="shared" si="6"/>
        <v>Perinatal-Large-County Owned Add-On Outpatient Type Svcs - Group
(Includes: Peer Services, Recovery Services, etc)</v>
      </c>
      <c r="D513" s="71">
        <v>1.1299999999999999</v>
      </c>
    </row>
    <row r="514" spans="1:4" x14ac:dyDescent="0.35">
      <c r="A514" t="s">
        <v>112</v>
      </c>
      <c r="B514" s="68" t="s">
        <v>17</v>
      </c>
      <c r="C514" s="68" t="str">
        <f t="shared" si="6"/>
        <v>Perinatal-Large-County Owned MAT Add-On Services: Physicians Assistant - Individual</v>
      </c>
      <c r="D514" s="37">
        <v>10.3</v>
      </c>
    </row>
    <row r="515" spans="1:4" x14ac:dyDescent="0.35">
      <c r="A515" t="s">
        <v>112</v>
      </c>
      <c r="B515" s="68" t="s">
        <v>18</v>
      </c>
      <c r="C515" s="68" t="str">
        <f t="shared" si="6"/>
        <v>Perinatal-Large-County Owned MAT Add-On Services:  Physicians Assistant - Group</v>
      </c>
      <c r="D515" s="37">
        <v>2.29</v>
      </c>
    </row>
    <row r="516" spans="1:4" x14ac:dyDescent="0.35">
      <c r="A516" t="s">
        <v>112</v>
      </c>
      <c r="B516" s="68" t="s">
        <v>19</v>
      </c>
      <c r="C516" s="68" t="str">
        <f t="shared" si="6"/>
        <v>Perinatal-Large-County Owned MAT Add-On Services:  Nurse Practitioner - Individual</v>
      </c>
      <c r="D516" s="37">
        <v>11.43</v>
      </c>
    </row>
    <row r="517" spans="1:4" x14ac:dyDescent="0.35">
      <c r="A517" t="s">
        <v>112</v>
      </c>
      <c r="B517" s="68" t="s">
        <v>20</v>
      </c>
      <c r="C517" s="68" t="str">
        <f t="shared" si="6"/>
        <v>Perinatal-Large-County Owned MAT Add-On Services:  Nurse Practitioner - Group</v>
      </c>
      <c r="D517" s="37">
        <v>2.54</v>
      </c>
    </row>
    <row r="518" spans="1:4" x14ac:dyDescent="0.35">
      <c r="A518" t="s">
        <v>112</v>
      </c>
      <c r="B518" s="68" t="s">
        <v>21</v>
      </c>
      <c r="C518" s="68" t="str">
        <f t="shared" si="6"/>
        <v>Perinatal-Large-County Owned MAT Add-On Services:  Registered Nurse - Individual</v>
      </c>
      <c r="D518" s="37">
        <v>9.33</v>
      </c>
    </row>
    <row r="519" spans="1:4" x14ac:dyDescent="0.35">
      <c r="A519" t="s">
        <v>112</v>
      </c>
      <c r="B519" s="68" t="s">
        <v>22</v>
      </c>
      <c r="C519" s="68" t="str">
        <f t="shared" si="6"/>
        <v>Perinatal-Large-County Owned MAT Add-On Services:  Registered Nurse - Group</v>
      </c>
      <c r="D519" s="37">
        <v>2.0699999999999998</v>
      </c>
    </row>
    <row r="520" spans="1:4" x14ac:dyDescent="0.35">
      <c r="A520" t="s">
        <v>112</v>
      </c>
      <c r="B520" s="68" t="s">
        <v>23</v>
      </c>
      <c r="C520" s="68" t="str">
        <f t="shared" si="6"/>
        <v>Perinatal-Large-County Owned MAT Add-On Services:  Pharmacist - Individual</v>
      </c>
      <c r="D520" s="37">
        <v>11</v>
      </c>
    </row>
    <row r="521" spans="1:4" x14ac:dyDescent="0.35">
      <c r="A521" t="s">
        <v>112</v>
      </c>
      <c r="B521" s="68" t="s">
        <v>24</v>
      </c>
      <c r="C521" s="68" t="str">
        <f t="shared" si="6"/>
        <v>Perinatal-Large-County Owned MAT Add-On Services:  Pharmacist - Group</v>
      </c>
      <c r="D521" s="37">
        <v>2.44</v>
      </c>
    </row>
    <row r="522" spans="1:4" x14ac:dyDescent="0.35">
      <c r="A522" t="s">
        <v>112</v>
      </c>
      <c r="B522" s="68" t="s">
        <v>25</v>
      </c>
      <c r="C522" s="68" t="str">
        <f t="shared" si="6"/>
        <v>Perinatal-Large-County Owned MAT Add-On Services:  MD - Individual</v>
      </c>
      <c r="D522" s="37">
        <v>22.98</v>
      </c>
    </row>
    <row r="523" spans="1:4" x14ac:dyDescent="0.35">
      <c r="A523" t="s">
        <v>112</v>
      </c>
      <c r="B523" s="68" t="s">
        <v>26</v>
      </c>
      <c r="C523" s="68" t="str">
        <f t="shared" si="6"/>
        <v>Perinatal-Large-County Owned MAT Add-On Services:  MD - Group</v>
      </c>
      <c r="D523" s="37">
        <v>5.1100000000000003</v>
      </c>
    </row>
    <row r="524" spans="1:4" x14ac:dyDescent="0.35">
      <c r="A524" t="s">
        <v>112</v>
      </c>
      <c r="B524" s="68" t="s">
        <v>27</v>
      </c>
      <c r="C524" s="68" t="str">
        <f t="shared" si="6"/>
        <v>Perinatal-Large-County Owned Residential 3.1</v>
      </c>
      <c r="D524" s="37">
        <v>216.14</v>
      </c>
    </row>
    <row r="525" spans="1:4" x14ac:dyDescent="0.35">
      <c r="A525" t="s">
        <v>112</v>
      </c>
      <c r="B525" s="68" t="s">
        <v>28</v>
      </c>
      <c r="C525" s="68" t="str">
        <f t="shared" si="6"/>
        <v>Perinatal-Large-County Owned Residential 3.3</v>
      </c>
      <c r="D525" s="37">
        <v>280.99</v>
      </c>
    </row>
    <row r="526" spans="1:4" x14ac:dyDescent="0.35">
      <c r="A526" t="s">
        <v>112</v>
      </c>
      <c r="B526" s="68" t="s">
        <v>29</v>
      </c>
      <c r="C526" s="68" t="str">
        <f t="shared" si="6"/>
        <v>Perinatal-Large-County Owned Residential 3.5</v>
      </c>
      <c r="D526" s="37">
        <v>255.64</v>
      </c>
    </row>
    <row r="527" spans="1:4" x14ac:dyDescent="0.35">
      <c r="A527" t="s">
        <v>112</v>
      </c>
      <c r="B527" s="68" t="s">
        <v>30</v>
      </c>
      <c r="C527" s="68" t="str">
        <f t="shared" si="6"/>
        <v>Perinatal-Large-County Owned Withdrawal Management 3.2</v>
      </c>
      <c r="D527" s="37">
        <v>284.04000000000002</v>
      </c>
    </row>
    <row r="528" spans="1:4" x14ac:dyDescent="0.35">
      <c r="A528" t="s">
        <v>112</v>
      </c>
      <c r="B528" s="68" t="s">
        <v>10</v>
      </c>
      <c r="C528" s="68" t="str">
        <f t="shared" si="6"/>
        <v>Perinatal-Large-County Owned Room &amp; Board</v>
      </c>
      <c r="D528" s="37">
        <v>71.25</v>
      </c>
    </row>
    <row r="529" spans="1:4" x14ac:dyDescent="0.35">
      <c r="A529" t="s">
        <v>113</v>
      </c>
      <c r="B529" s="68" t="s">
        <v>81</v>
      </c>
      <c r="C529" s="68" t="str">
        <f t="shared" si="6"/>
        <v>Perinatal-Large-County Owned-Rural Add-On Outpatient Type Svcs - Individual
(Includes: Peer Services, Care Coordination, Recovery Services, Clinical Consultation, LOC Brief Screening, etc)</v>
      </c>
      <c r="D529" s="37">
        <v>5.33</v>
      </c>
    </row>
    <row r="530" spans="1:4" x14ac:dyDescent="0.35">
      <c r="A530" t="s">
        <v>113</v>
      </c>
      <c r="B530" s="68" t="s">
        <v>82</v>
      </c>
      <c r="C530" s="68" t="str">
        <f t="shared" si="6"/>
        <v>Perinatal-Large-County Owned-Rural Add-On Outpatient Type Svcs - Group
(Includes: Peer Services, Recovery Services, etc)</v>
      </c>
      <c r="D530" s="71">
        <v>1.19</v>
      </c>
    </row>
    <row r="531" spans="1:4" x14ac:dyDescent="0.35">
      <c r="A531" t="s">
        <v>113</v>
      </c>
      <c r="B531" s="68" t="s">
        <v>17</v>
      </c>
      <c r="C531" s="68" t="str">
        <f t="shared" si="6"/>
        <v>Perinatal-Large-County Owned-Rural MAT Add-On Services: Physicians Assistant - Individual</v>
      </c>
      <c r="D531" s="37">
        <v>10.85</v>
      </c>
    </row>
    <row r="532" spans="1:4" x14ac:dyDescent="0.35">
      <c r="A532" t="s">
        <v>113</v>
      </c>
      <c r="B532" s="68" t="s">
        <v>18</v>
      </c>
      <c r="C532" s="68" t="str">
        <f t="shared" si="6"/>
        <v>Perinatal-Large-County Owned-Rural MAT Add-On Services:  Physicians Assistant - Group</v>
      </c>
      <c r="D532" s="37">
        <v>2.41</v>
      </c>
    </row>
    <row r="533" spans="1:4" x14ac:dyDescent="0.35">
      <c r="A533" t="s">
        <v>113</v>
      </c>
      <c r="B533" s="68" t="s">
        <v>19</v>
      </c>
      <c r="C533" s="68" t="str">
        <f t="shared" si="6"/>
        <v>Perinatal-Large-County Owned-Rural MAT Add-On Services:  Nurse Practitioner - Individual</v>
      </c>
      <c r="D533" s="37">
        <v>12.03</v>
      </c>
    </row>
    <row r="534" spans="1:4" x14ac:dyDescent="0.35">
      <c r="A534" t="s">
        <v>113</v>
      </c>
      <c r="B534" s="68" t="s">
        <v>20</v>
      </c>
      <c r="C534" s="68" t="str">
        <f t="shared" si="6"/>
        <v>Perinatal-Large-County Owned-Rural MAT Add-On Services:  Nurse Practitioner - Group</v>
      </c>
      <c r="D534" s="37">
        <v>2.67</v>
      </c>
    </row>
    <row r="535" spans="1:4" x14ac:dyDescent="0.35">
      <c r="A535" t="s">
        <v>113</v>
      </c>
      <c r="B535" s="68" t="s">
        <v>21</v>
      </c>
      <c r="C535" s="68" t="str">
        <f t="shared" si="6"/>
        <v>Perinatal-Large-County Owned-Rural MAT Add-On Services:  Registered Nurse - Individual</v>
      </c>
      <c r="D535" s="37">
        <v>9.82</v>
      </c>
    </row>
    <row r="536" spans="1:4" x14ac:dyDescent="0.35">
      <c r="A536" t="s">
        <v>113</v>
      </c>
      <c r="B536" s="68" t="s">
        <v>22</v>
      </c>
      <c r="C536" s="68" t="str">
        <f t="shared" si="6"/>
        <v>Perinatal-Large-County Owned-Rural MAT Add-On Services:  Registered Nurse - Group</v>
      </c>
      <c r="D536" s="37">
        <v>2.1800000000000002</v>
      </c>
    </row>
    <row r="537" spans="1:4" x14ac:dyDescent="0.35">
      <c r="A537" t="s">
        <v>113</v>
      </c>
      <c r="B537" s="68" t="s">
        <v>23</v>
      </c>
      <c r="C537" s="68" t="str">
        <f t="shared" si="6"/>
        <v>Perinatal-Large-County Owned-Rural MAT Add-On Services:  Pharmacist - Individual</v>
      </c>
      <c r="D537" s="37">
        <v>11.58</v>
      </c>
    </row>
    <row r="538" spans="1:4" x14ac:dyDescent="0.35">
      <c r="A538" t="s">
        <v>113</v>
      </c>
      <c r="B538" s="68" t="s">
        <v>24</v>
      </c>
      <c r="C538" s="68" t="str">
        <f t="shared" si="6"/>
        <v>Perinatal-Large-County Owned-Rural MAT Add-On Services:  Pharmacist - Group</v>
      </c>
      <c r="D538" s="37">
        <v>2.57</v>
      </c>
    </row>
    <row r="539" spans="1:4" x14ac:dyDescent="0.35">
      <c r="A539" t="s">
        <v>113</v>
      </c>
      <c r="B539" s="68" t="s">
        <v>25</v>
      </c>
      <c r="C539" s="68" t="str">
        <f t="shared" si="6"/>
        <v>Perinatal-Large-County Owned-Rural MAT Add-On Services:  MD - Individual</v>
      </c>
      <c r="D539" s="37">
        <v>24.19</v>
      </c>
    </row>
    <row r="540" spans="1:4" x14ac:dyDescent="0.35">
      <c r="A540" t="s">
        <v>113</v>
      </c>
      <c r="B540" s="68" t="s">
        <v>26</v>
      </c>
      <c r="C540" s="68" t="str">
        <f t="shared" si="6"/>
        <v>Perinatal-Large-County Owned-Rural MAT Add-On Services:  MD - Group</v>
      </c>
      <c r="D540" s="71">
        <v>5.38</v>
      </c>
    </row>
    <row r="541" spans="1:4" x14ac:dyDescent="0.35">
      <c r="A541" t="s">
        <v>113</v>
      </c>
      <c r="B541" s="68" t="s">
        <v>27</v>
      </c>
      <c r="C541" s="68" t="str">
        <f t="shared" si="6"/>
        <v>Perinatal-Large-County Owned-Rural Residential 3.1</v>
      </c>
      <c r="D541" s="37">
        <v>227.52</v>
      </c>
    </row>
    <row r="542" spans="1:4" x14ac:dyDescent="0.35">
      <c r="A542" t="s">
        <v>113</v>
      </c>
      <c r="B542" s="68" t="s">
        <v>28</v>
      </c>
      <c r="C542" s="68" t="str">
        <f t="shared" si="6"/>
        <v>Perinatal-Large-County Owned-Rural Residential 3.3</v>
      </c>
      <c r="D542" s="37">
        <v>295.77999999999997</v>
      </c>
    </row>
    <row r="543" spans="1:4" x14ac:dyDescent="0.35">
      <c r="A543" t="s">
        <v>113</v>
      </c>
      <c r="B543" s="68" t="s">
        <v>29</v>
      </c>
      <c r="C543" s="68" t="str">
        <f t="shared" si="6"/>
        <v>Perinatal-Large-County Owned-Rural Residential 3.5</v>
      </c>
      <c r="D543" s="37">
        <v>269.08999999999997</v>
      </c>
    </row>
    <row r="544" spans="1:4" x14ac:dyDescent="0.35">
      <c r="A544" t="s">
        <v>113</v>
      </c>
      <c r="B544" s="68" t="s">
        <v>30</v>
      </c>
      <c r="C544" s="68" t="str">
        <f t="shared" si="6"/>
        <v>Perinatal-Large-County Owned-Rural Withdrawal Management 3.2</v>
      </c>
      <c r="D544" s="37">
        <v>298.99</v>
      </c>
    </row>
    <row r="545" spans="1:4" x14ac:dyDescent="0.35">
      <c r="A545" t="s">
        <v>113</v>
      </c>
      <c r="B545" s="68" t="s">
        <v>10</v>
      </c>
      <c r="C545" s="68" t="str">
        <f t="shared" si="6"/>
        <v>Perinatal-Large-County Owned-Rural Room &amp; Board</v>
      </c>
      <c r="D545" s="37">
        <v>75</v>
      </c>
    </row>
    <row r="546" spans="1:4" x14ac:dyDescent="0.35">
      <c r="A546" t="s">
        <v>114</v>
      </c>
      <c r="B546" s="68" t="s">
        <v>81</v>
      </c>
      <c r="C546" s="68" t="str">
        <f t="shared" si="6"/>
        <v>Perinatal-Medium-General Add-On Outpatient Type Svcs - Individual
(Includes: Peer Services, Care Coordination, Recovery Services, Clinical Consultation, LOC Brief Screening, etc)</v>
      </c>
      <c r="D546" s="69">
        <v>5.86</v>
      </c>
    </row>
    <row r="547" spans="1:4" x14ac:dyDescent="0.35">
      <c r="A547" t="s">
        <v>114</v>
      </c>
      <c r="B547" s="68" t="s">
        <v>82</v>
      </c>
      <c r="C547" s="68" t="str">
        <f t="shared" si="6"/>
        <v>Perinatal-Medium-General Add-On Outpatient Type Svcs - Group
(Includes: Peer Services, Recovery Services, etc)</v>
      </c>
      <c r="D547" s="70">
        <v>1.3</v>
      </c>
    </row>
    <row r="548" spans="1:4" x14ac:dyDescent="0.35">
      <c r="A548" t="s">
        <v>114</v>
      </c>
      <c r="B548" s="68" t="s">
        <v>17</v>
      </c>
      <c r="C548" s="68" t="str">
        <f t="shared" si="6"/>
        <v>Perinatal-Medium-General MAT Add-On Services: Physicians Assistant - Individual</v>
      </c>
      <c r="D548" s="69">
        <v>11.93</v>
      </c>
    </row>
    <row r="549" spans="1:4" x14ac:dyDescent="0.35">
      <c r="A549" t="s">
        <v>114</v>
      </c>
      <c r="B549" s="68" t="s">
        <v>18</v>
      </c>
      <c r="C549" s="68" t="str">
        <f t="shared" si="6"/>
        <v>Perinatal-Medium-General MAT Add-On Services:  Physicians Assistant - Group</v>
      </c>
      <c r="D549" s="69">
        <v>2.65</v>
      </c>
    </row>
    <row r="550" spans="1:4" x14ac:dyDescent="0.35">
      <c r="A550" t="s">
        <v>114</v>
      </c>
      <c r="B550" s="68" t="s">
        <v>19</v>
      </c>
      <c r="C550" s="68" t="str">
        <f t="shared" si="6"/>
        <v>Perinatal-Medium-General MAT Add-On Services:  Nurse Practitioner - Individual</v>
      </c>
      <c r="D550" s="69">
        <v>13.23</v>
      </c>
    </row>
    <row r="551" spans="1:4" x14ac:dyDescent="0.35">
      <c r="A551" t="s">
        <v>114</v>
      </c>
      <c r="B551" s="68" t="s">
        <v>20</v>
      </c>
      <c r="C551" s="68" t="str">
        <f t="shared" si="6"/>
        <v>Perinatal-Medium-General MAT Add-On Services:  Nurse Practitioner - Group</v>
      </c>
      <c r="D551" s="69">
        <v>2.94</v>
      </c>
    </row>
    <row r="552" spans="1:4" x14ac:dyDescent="0.35">
      <c r="A552" t="s">
        <v>114</v>
      </c>
      <c r="B552" s="68" t="s">
        <v>21</v>
      </c>
      <c r="C552" s="68" t="str">
        <f t="shared" si="6"/>
        <v>Perinatal-Medium-General MAT Add-On Services:  Registered Nurse - Individual</v>
      </c>
      <c r="D552" s="69">
        <v>10.81</v>
      </c>
    </row>
    <row r="553" spans="1:4" x14ac:dyDescent="0.35">
      <c r="A553" t="s">
        <v>114</v>
      </c>
      <c r="B553" s="68" t="s">
        <v>22</v>
      </c>
      <c r="C553" s="68" t="str">
        <f t="shared" si="6"/>
        <v>Perinatal-Medium-General MAT Add-On Services:  Registered Nurse - Group</v>
      </c>
      <c r="D553" s="69">
        <v>2.4</v>
      </c>
    </row>
    <row r="554" spans="1:4" x14ac:dyDescent="0.35">
      <c r="A554" t="s">
        <v>114</v>
      </c>
      <c r="B554" s="68" t="s">
        <v>23</v>
      </c>
      <c r="C554" s="68" t="str">
        <f t="shared" si="6"/>
        <v>Perinatal-Medium-General MAT Add-On Services:  Pharmacist - Individual</v>
      </c>
      <c r="D554" s="69">
        <v>12.73</v>
      </c>
    </row>
    <row r="555" spans="1:4" x14ac:dyDescent="0.35">
      <c r="A555" t="s">
        <v>114</v>
      </c>
      <c r="B555" s="68" t="s">
        <v>24</v>
      </c>
      <c r="C555" s="68" t="str">
        <f t="shared" si="6"/>
        <v>Perinatal-Medium-General MAT Add-On Services:  Pharmacist - Group</v>
      </c>
      <c r="D555" s="69">
        <v>2.83</v>
      </c>
    </row>
    <row r="556" spans="1:4" x14ac:dyDescent="0.35">
      <c r="A556" t="s">
        <v>114</v>
      </c>
      <c r="B556" s="68" t="s">
        <v>25</v>
      </c>
      <c r="C556" s="68" t="str">
        <f t="shared" si="6"/>
        <v>Perinatal-Medium-General MAT Add-On Services:  MD - Individual</v>
      </c>
      <c r="D556" s="69">
        <v>26.6</v>
      </c>
    </row>
    <row r="557" spans="1:4" x14ac:dyDescent="0.35">
      <c r="A557" t="s">
        <v>114</v>
      </c>
      <c r="B557" s="68" t="s">
        <v>26</v>
      </c>
      <c r="C557" s="68" t="str">
        <f t="shared" ref="C557:C620" si="7">+CONCATENATE(A557," ",B557)</f>
        <v>Perinatal-Medium-General MAT Add-On Services:  MD - Group</v>
      </c>
      <c r="D557" s="70">
        <v>5.92</v>
      </c>
    </row>
    <row r="558" spans="1:4" x14ac:dyDescent="0.35">
      <c r="A558" t="s">
        <v>114</v>
      </c>
      <c r="B558" s="68" t="s">
        <v>27</v>
      </c>
      <c r="C558" s="68" t="str">
        <f t="shared" si="7"/>
        <v>Perinatal-Medium-General Residential 3.1</v>
      </c>
      <c r="D558" s="69">
        <v>250.27</v>
      </c>
    </row>
    <row r="559" spans="1:4" x14ac:dyDescent="0.35">
      <c r="A559" t="s">
        <v>114</v>
      </c>
      <c r="B559" s="68" t="s">
        <v>28</v>
      </c>
      <c r="C559" s="68" t="str">
        <f t="shared" si="7"/>
        <v>Perinatal-Medium-General Residential 3.3</v>
      </c>
      <c r="D559" s="69">
        <v>325.36</v>
      </c>
    </row>
    <row r="560" spans="1:4" x14ac:dyDescent="0.35">
      <c r="A560" t="s">
        <v>114</v>
      </c>
      <c r="B560" s="68" t="s">
        <v>29</v>
      </c>
      <c r="C560" s="68" t="str">
        <f t="shared" si="7"/>
        <v>Perinatal-Medium-General Residential 3.5</v>
      </c>
      <c r="D560" s="69">
        <v>296</v>
      </c>
    </row>
    <row r="561" spans="1:4" x14ac:dyDescent="0.35">
      <c r="A561" t="s">
        <v>114</v>
      </c>
      <c r="B561" s="68" t="s">
        <v>30</v>
      </c>
      <c r="C561" s="68" t="str">
        <f t="shared" si="7"/>
        <v>Perinatal-Medium-General Withdrawal Management 3.2</v>
      </c>
      <c r="D561" s="69">
        <v>328.89</v>
      </c>
    </row>
    <row r="562" spans="1:4" x14ac:dyDescent="0.35">
      <c r="A562" t="s">
        <v>114</v>
      </c>
      <c r="B562" s="68" t="s">
        <v>10</v>
      </c>
      <c r="C562" s="68" t="str">
        <f t="shared" si="7"/>
        <v>Perinatal-Medium-General Room &amp; Board</v>
      </c>
      <c r="D562" s="69">
        <v>82.5</v>
      </c>
    </row>
    <row r="563" spans="1:4" x14ac:dyDescent="0.35">
      <c r="A563" t="s">
        <v>115</v>
      </c>
      <c r="B563" s="68" t="s">
        <v>81</v>
      </c>
      <c r="C563" s="68" t="str">
        <f t="shared" si="7"/>
        <v>Perinatal-Medium-General-Rural Add-On Outpatient Type Svcs - Individual
(Includes: Peer Services, Care Coordination, Recovery Services, Clinical Consultation, LOC Brief Screening, etc)</v>
      </c>
      <c r="D563" s="37">
        <v>6.13</v>
      </c>
    </row>
    <row r="564" spans="1:4" x14ac:dyDescent="0.35">
      <c r="A564" t="s">
        <v>115</v>
      </c>
      <c r="B564" s="68" t="s">
        <v>82</v>
      </c>
      <c r="C564" s="68" t="str">
        <f t="shared" si="7"/>
        <v>Perinatal-Medium-General-Rural Add-On Outpatient Type Svcs - Group
(Includes: Peer Services, Recovery Services, etc)</v>
      </c>
      <c r="D564" s="71">
        <v>1.36</v>
      </c>
    </row>
    <row r="565" spans="1:4" x14ac:dyDescent="0.35">
      <c r="A565" t="s">
        <v>115</v>
      </c>
      <c r="B565" s="68" t="s">
        <v>17</v>
      </c>
      <c r="C565" s="68" t="str">
        <f t="shared" si="7"/>
        <v>Perinatal-Medium-General-Rural MAT Add-On Services: Physicians Assistant - Individual</v>
      </c>
      <c r="D565" s="37">
        <v>12.47</v>
      </c>
    </row>
    <row r="566" spans="1:4" x14ac:dyDescent="0.35">
      <c r="A566" t="s">
        <v>115</v>
      </c>
      <c r="B566" s="68" t="s">
        <v>18</v>
      </c>
      <c r="C566" s="68" t="str">
        <f t="shared" si="7"/>
        <v>Perinatal-Medium-General-Rural MAT Add-On Services:  Physicians Assistant - Group</v>
      </c>
      <c r="D566" s="37">
        <v>2.77</v>
      </c>
    </row>
    <row r="567" spans="1:4" x14ac:dyDescent="0.35">
      <c r="A567" t="s">
        <v>115</v>
      </c>
      <c r="B567" s="68" t="s">
        <v>19</v>
      </c>
      <c r="C567" s="68" t="str">
        <f t="shared" si="7"/>
        <v>Perinatal-Medium-General-Rural MAT Add-On Services:  Nurse Practitioner - Individual</v>
      </c>
      <c r="D567" s="37">
        <v>13.83</v>
      </c>
    </row>
    <row r="568" spans="1:4" x14ac:dyDescent="0.35">
      <c r="A568" t="s">
        <v>115</v>
      </c>
      <c r="B568" s="68" t="s">
        <v>20</v>
      </c>
      <c r="C568" s="68" t="str">
        <f t="shared" si="7"/>
        <v>Perinatal-Medium-General-Rural MAT Add-On Services:  Nurse Practitioner - Group</v>
      </c>
      <c r="D568" s="37">
        <v>3.07</v>
      </c>
    </row>
    <row r="569" spans="1:4" x14ac:dyDescent="0.35">
      <c r="A569" t="s">
        <v>115</v>
      </c>
      <c r="B569" s="68" t="s">
        <v>21</v>
      </c>
      <c r="C569" s="68" t="str">
        <f t="shared" si="7"/>
        <v>Perinatal-Medium-General-Rural MAT Add-On Services:  Registered Nurse - Individual</v>
      </c>
      <c r="D569" s="37">
        <v>11.3</v>
      </c>
    </row>
    <row r="570" spans="1:4" x14ac:dyDescent="0.35">
      <c r="A570" t="s">
        <v>115</v>
      </c>
      <c r="B570" s="68" t="s">
        <v>22</v>
      </c>
      <c r="C570" s="68" t="str">
        <f t="shared" si="7"/>
        <v>Perinatal-Medium-General-Rural MAT Add-On Services:  Registered Nurse - Group</v>
      </c>
      <c r="D570" s="37">
        <v>2.5099999999999998</v>
      </c>
    </row>
    <row r="571" spans="1:4" x14ac:dyDescent="0.35">
      <c r="A571" t="s">
        <v>115</v>
      </c>
      <c r="B571" s="68" t="s">
        <v>23</v>
      </c>
      <c r="C571" s="68" t="str">
        <f t="shared" si="7"/>
        <v>Perinatal-Medium-General-Rural MAT Add-On Services:  Pharmacist - Individual</v>
      </c>
      <c r="D571" s="37">
        <v>13.31</v>
      </c>
    </row>
    <row r="572" spans="1:4" x14ac:dyDescent="0.35">
      <c r="A572" t="s">
        <v>115</v>
      </c>
      <c r="B572" s="68" t="s">
        <v>24</v>
      </c>
      <c r="C572" s="68" t="str">
        <f t="shared" si="7"/>
        <v>Perinatal-Medium-General-Rural MAT Add-On Services:  Pharmacist - Group</v>
      </c>
      <c r="D572" s="37">
        <v>2.96</v>
      </c>
    </row>
    <row r="573" spans="1:4" x14ac:dyDescent="0.35">
      <c r="A573" t="s">
        <v>115</v>
      </c>
      <c r="B573" s="68" t="s">
        <v>25</v>
      </c>
      <c r="C573" s="68" t="str">
        <f t="shared" si="7"/>
        <v>Perinatal-Medium-General-Rural MAT Add-On Services:  MD - Individual</v>
      </c>
      <c r="D573" s="37">
        <v>27.81</v>
      </c>
    </row>
    <row r="574" spans="1:4" x14ac:dyDescent="0.35">
      <c r="A574" t="s">
        <v>115</v>
      </c>
      <c r="B574" s="68" t="s">
        <v>26</v>
      </c>
      <c r="C574" s="68" t="str">
        <f t="shared" si="7"/>
        <v>Perinatal-Medium-General-Rural MAT Add-On Services:  MD - Group</v>
      </c>
      <c r="D574" s="71">
        <v>6.19</v>
      </c>
    </row>
    <row r="575" spans="1:4" x14ac:dyDescent="0.35">
      <c r="A575" t="s">
        <v>115</v>
      </c>
      <c r="B575" s="68" t="s">
        <v>27</v>
      </c>
      <c r="C575" s="68" t="str">
        <f t="shared" si="7"/>
        <v>Perinatal-Medium-General-Rural Residential 3.1</v>
      </c>
      <c r="D575" s="37">
        <v>261.64999999999998</v>
      </c>
    </row>
    <row r="576" spans="1:4" x14ac:dyDescent="0.35">
      <c r="A576" t="s">
        <v>115</v>
      </c>
      <c r="B576" s="68" t="s">
        <v>28</v>
      </c>
      <c r="C576" s="68" t="str">
        <f t="shared" si="7"/>
        <v>Perinatal-Medium-General-Rural Residential 3.3</v>
      </c>
      <c r="D576" s="37">
        <v>340.14</v>
      </c>
    </row>
    <row r="577" spans="1:4" x14ac:dyDescent="0.35">
      <c r="A577" t="s">
        <v>115</v>
      </c>
      <c r="B577" s="68" t="s">
        <v>29</v>
      </c>
      <c r="C577" s="68" t="str">
        <f t="shared" si="7"/>
        <v>Perinatal-Medium-General-Rural Residential 3.5</v>
      </c>
      <c r="D577" s="37">
        <v>309.45</v>
      </c>
    </row>
    <row r="578" spans="1:4" x14ac:dyDescent="0.35">
      <c r="A578" t="s">
        <v>115</v>
      </c>
      <c r="B578" s="68" t="s">
        <v>30</v>
      </c>
      <c r="C578" s="68" t="str">
        <f t="shared" si="7"/>
        <v>Perinatal-Medium-General-Rural Withdrawal Management 3.2</v>
      </c>
      <c r="D578" s="37">
        <v>343.84</v>
      </c>
    </row>
    <row r="579" spans="1:4" x14ac:dyDescent="0.35">
      <c r="A579" t="s">
        <v>115</v>
      </c>
      <c r="B579" s="68" t="s">
        <v>10</v>
      </c>
      <c r="C579" s="68" t="str">
        <f t="shared" si="7"/>
        <v>Perinatal-Medium-General-Rural Room &amp; Board</v>
      </c>
      <c r="D579" s="37">
        <v>86.25</v>
      </c>
    </row>
    <row r="580" spans="1:4" x14ac:dyDescent="0.35">
      <c r="A580" t="s">
        <v>116</v>
      </c>
      <c r="B580" s="68" t="s">
        <v>81</v>
      </c>
      <c r="C580" s="68" t="str">
        <f t="shared" si="7"/>
        <v>Perinatal-Medium-IMS Add-On Outpatient Type Svcs - Individual
(Includes: Peer Services, Care Coordination, Recovery Services, Clinical Consultation, LOC Brief Screening, etc)</v>
      </c>
      <c r="D580" s="37">
        <v>6.13</v>
      </c>
    </row>
    <row r="581" spans="1:4" x14ac:dyDescent="0.35">
      <c r="A581" t="s">
        <v>116</v>
      </c>
      <c r="B581" s="68" t="s">
        <v>82</v>
      </c>
      <c r="C581" s="68" t="str">
        <f t="shared" si="7"/>
        <v>Perinatal-Medium-IMS Add-On Outpatient Type Svcs - Group
(Includes: Peer Services, Recovery Services, etc)</v>
      </c>
      <c r="D581" s="71">
        <v>1.36</v>
      </c>
    </row>
    <row r="582" spans="1:4" x14ac:dyDescent="0.35">
      <c r="A582" t="s">
        <v>116</v>
      </c>
      <c r="B582" s="68" t="s">
        <v>17</v>
      </c>
      <c r="C582" s="68" t="str">
        <f t="shared" si="7"/>
        <v>Perinatal-Medium-IMS MAT Add-On Services: Physicians Assistant - Individual</v>
      </c>
      <c r="D582" s="37">
        <v>12.47</v>
      </c>
    </row>
    <row r="583" spans="1:4" x14ac:dyDescent="0.35">
      <c r="A583" t="s">
        <v>116</v>
      </c>
      <c r="B583" s="68" t="s">
        <v>18</v>
      </c>
      <c r="C583" s="68" t="str">
        <f t="shared" si="7"/>
        <v>Perinatal-Medium-IMS MAT Add-On Services:  Physicians Assistant - Group</v>
      </c>
      <c r="D583" s="37">
        <v>2.77</v>
      </c>
    </row>
    <row r="584" spans="1:4" x14ac:dyDescent="0.35">
      <c r="A584" t="s">
        <v>116</v>
      </c>
      <c r="B584" s="68" t="s">
        <v>19</v>
      </c>
      <c r="C584" s="68" t="str">
        <f t="shared" si="7"/>
        <v>Perinatal-Medium-IMS MAT Add-On Services:  Nurse Practitioner - Individual</v>
      </c>
      <c r="D584" s="37">
        <v>13.83</v>
      </c>
    </row>
    <row r="585" spans="1:4" x14ac:dyDescent="0.35">
      <c r="A585" t="s">
        <v>116</v>
      </c>
      <c r="B585" s="68" t="s">
        <v>20</v>
      </c>
      <c r="C585" s="68" t="str">
        <f t="shared" si="7"/>
        <v>Perinatal-Medium-IMS MAT Add-On Services:  Nurse Practitioner - Group</v>
      </c>
      <c r="D585" s="37">
        <v>3.07</v>
      </c>
    </row>
    <row r="586" spans="1:4" x14ac:dyDescent="0.35">
      <c r="A586" t="s">
        <v>116</v>
      </c>
      <c r="B586" s="68" t="s">
        <v>21</v>
      </c>
      <c r="C586" s="68" t="str">
        <f t="shared" si="7"/>
        <v>Perinatal-Medium-IMS MAT Add-On Services:  Registered Nurse - Individual</v>
      </c>
      <c r="D586" s="37">
        <v>11.3</v>
      </c>
    </row>
    <row r="587" spans="1:4" x14ac:dyDescent="0.35">
      <c r="A587" t="s">
        <v>116</v>
      </c>
      <c r="B587" s="68" t="s">
        <v>22</v>
      </c>
      <c r="C587" s="68" t="str">
        <f t="shared" si="7"/>
        <v>Perinatal-Medium-IMS MAT Add-On Services:  Registered Nurse - Group</v>
      </c>
      <c r="D587" s="37">
        <v>2.5099999999999998</v>
      </c>
    </row>
    <row r="588" spans="1:4" x14ac:dyDescent="0.35">
      <c r="A588" t="s">
        <v>116</v>
      </c>
      <c r="B588" s="68" t="s">
        <v>23</v>
      </c>
      <c r="C588" s="68" t="str">
        <f t="shared" si="7"/>
        <v>Perinatal-Medium-IMS MAT Add-On Services:  Pharmacist - Individual</v>
      </c>
      <c r="D588" s="37">
        <v>13.31</v>
      </c>
    </row>
    <row r="589" spans="1:4" x14ac:dyDescent="0.35">
      <c r="A589" t="s">
        <v>116</v>
      </c>
      <c r="B589" s="68" t="s">
        <v>24</v>
      </c>
      <c r="C589" s="68" t="str">
        <f t="shared" si="7"/>
        <v>Perinatal-Medium-IMS MAT Add-On Services:  Pharmacist - Group</v>
      </c>
      <c r="D589" s="37">
        <v>2.96</v>
      </c>
    </row>
    <row r="590" spans="1:4" x14ac:dyDescent="0.35">
      <c r="A590" t="s">
        <v>116</v>
      </c>
      <c r="B590" s="68" t="s">
        <v>25</v>
      </c>
      <c r="C590" s="68" t="str">
        <f t="shared" si="7"/>
        <v>Perinatal-Medium-IMS MAT Add-On Services:  MD - Individual</v>
      </c>
      <c r="D590" s="37">
        <v>27.81</v>
      </c>
    </row>
    <row r="591" spans="1:4" x14ac:dyDescent="0.35">
      <c r="A591" t="s">
        <v>116</v>
      </c>
      <c r="B591" s="68" t="s">
        <v>26</v>
      </c>
      <c r="C591" s="68" t="str">
        <f t="shared" si="7"/>
        <v>Perinatal-Medium-IMS MAT Add-On Services:  MD - Group</v>
      </c>
      <c r="D591" s="71">
        <v>6.19</v>
      </c>
    </row>
    <row r="592" spans="1:4" x14ac:dyDescent="0.35">
      <c r="A592" t="s">
        <v>116</v>
      </c>
      <c r="B592" s="68" t="s">
        <v>27</v>
      </c>
      <c r="C592" s="68" t="str">
        <f t="shared" si="7"/>
        <v>Perinatal-Medium-IMS Residential 3.1</v>
      </c>
      <c r="D592" s="37">
        <v>261.64999999999998</v>
      </c>
    </row>
    <row r="593" spans="1:4" x14ac:dyDescent="0.35">
      <c r="A593" t="s">
        <v>116</v>
      </c>
      <c r="B593" s="68" t="s">
        <v>28</v>
      </c>
      <c r="C593" s="68" t="str">
        <f t="shared" si="7"/>
        <v>Perinatal-Medium-IMS Residential 3.3</v>
      </c>
      <c r="D593" s="37">
        <v>340.14</v>
      </c>
    </row>
    <row r="594" spans="1:4" x14ac:dyDescent="0.35">
      <c r="A594" t="s">
        <v>116</v>
      </c>
      <c r="B594" s="68" t="s">
        <v>29</v>
      </c>
      <c r="C594" s="68" t="str">
        <f t="shared" si="7"/>
        <v>Perinatal-Medium-IMS Residential 3.5</v>
      </c>
      <c r="D594" s="37">
        <v>309.45</v>
      </c>
    </row>
    <row r="595" spans="1:4" x14ac:dyDescent="0.35">
      <c r="A595" t="s">
        <v>116</v>
      </c>
      <c r="B595" s="68" t="s">
        <v>30</v>
      </c>
      <c r="C595" s="68" t="str">
        <f t="shared" si="7"/>
        <v>Perinatal-Medium-IMS Withdrawal Management 3.2</v>
      </c>
      <c r="D595" s="37">
        <v>343.84</v>
      </c>
    </row>
    <row r="596" spans="1:4" x14ac:dyDescent="0.35">
      <c r="A596" t="s">
        <v>116</v>
      </c>
      <c r="B596" s="68" t="s">
        <v>10</v>
      </c>
      <c r="C596" s="68" t="str">
        <f t="shared" si="7"/>
        <v>Perinatal-Medium-IMS Room &amp; Board</v>
      </c>
      <c r="D596" s="37">
        <v>86.25</v>
      </c>
    </row>
    <row r="597" spans="1:4" x14ac:dyDescent="0.35">
      <c r="A597" t="s">
        <v>117</v>
      </c>
      <c r="B597" s="68" t="s">
        <v>81</v>
      </c>
      <c r="C597" s="68" t="str">
        <f t="shared" si="7"/>
        <v>Perinatal-Medium-IMS-Rural Add-On Outpatient Type Svcs - Individual
(Includes: Peer Services, Care Coordination, Recovery Services, Clinical Consultation, LOC Brief Screening, etc)</v>
      </c>
      <c r="D597" s="37">
        <v>6.4</v>
      </c>
    </row>
    <row r="598" spans="1:4" x14ac:dyDescent="0.35">
      <c r="A598" t="s">
        <v>117</v>
      </c>
      <c r="B598" s="68" t="s">
        <v>82</v>
      </c>
      <c r="C598" s="68" t="str">
        <f t="shared" si="7"/>
        <v>Perinatal-Medium-IMS-Rural Add-On Outpatient Type Svcs - Group
(Includes: Peer Services, Recovery Services, etc)</v>
      </c>
      <c r="D598" s="71">
        <v>1.42</v>
      </c>
    </row>
    <row r="599" spans="1:4" x14ac:dyDescent="0.35">
      <c r="A599" t="s">
        <v>117</v>
      </c>
      <c r="B599" s="68" t="s">
        <v>17</v>
      </c>
      <c r="C599" s="68" t="str">
        <f t="shared" si="7"/>
        <v>Perinatal-Medium-IMS-Rural MAT Add-On Services: Physicians Assistant - Individual</v>
      </c>
      <c r="D599" s="37">
        <v>13.02</v>
      </c>
    </row>
    <row r="600" spans="1:4" x14ac:dyDescent="0.35">
      <c r="A600" t="s">
        <v>117</v>
      </c>
      <c r="B600" s="68" t="s">
        <v>18</v>
      </c>
      <c r="C600" s="68" t="str">
        <f t="shared" si="7"/>
        <v>Perinatal-Medium-IMS-Rural MAT Add-On Services:  Physicians Assistant - Group</v>
      </c>
      <c r="D600" s="37">
        <v>2.89</v>
      </c>
    </row>
    <row r="601" spans="1:4" x14ac:dyDescent="0.35">
      <c r="A601" t="s">
        <v>117</v>
      </c>
      <c r="B601" s="68" t="s">
        <v>19</v>
      </c>
      <c r="C601" s="68" t="str">
        <f t="shared" si="7"/>
        <v>Perinatal-Medium-IMS-Rural MAT Add-On Services:  Nurse Practitioner - Individual</v>
      </c>
      <c r="D601" s="37">
        <v>14.43</v>
      </c>
    </row>
    <row r="602" spans="1:4" x14ac:dyDescent="0.35">
      <c r="A602" t="s">
        <v>117</v>
      </c>
      <c r="B602" s="68" t="s">
        <v>20</v>
      </c>
      <c r="C602" s="68" t="str">
        <f t="shared" si="7"/>
        <v>Perinatal-Medium-IMS-Rural MAT Add-On Services:  Nurse Practitioner - Group</v>
      </c>
      <c r="D602" s="37">
        <v>3.21</v>
      </c>
    </row>
    <row r="603" spans="1:4" x14ac:dyDescent="0.35">
      <c r="A603" t="s">
        <v>117</v>
      </c>
      <c r="B603" s="68" t="s">
        <v>21</v>
      </c>
      <c r="C603" s="68" t="str">
        <f t="shared" si="7"/>
        <v>Perinatal-Medium-IMS-Rural MAT Add-On Services:  Registered Nurse - Individual</v>
      </c>
      <c r="D603" s="37">
        <v>11.79</v>
      </c>
    </row>
    <row r="604" spans="1:4" x14ac:dyDescent="0.35">
      <c r="A604" t="s">
        <v>117</v>
      </c>
      <c r="B604" s="68" t="s">
        <v>22</v>
      </c>
      <c r="C604" s="68" t="str">
        <f t="shared" si="7"/>
        <v>Perinatal-Medium-IMS-Rural MAT Add-On Services:  Registered Nurse - Group</v>
      </c>
      <c r="D604" s="37">
        <v>2.62</v>
      </c>
    </row>
    <row r="605" spans="1:4" x14ac:dyDescent="0.35">
      <c r="A605" t="s">
        <v>117</v>
      </c>
      <c r="B605" s="68" t="s">
        <v>23</v>
      </c>
      <c r="C605" s="68" t="str">
        <f t="shared" si="7"/>
        <v>Perinatal-Medium-IMS-Rural MAT Add-On Services:  Pharmacist - Individual</v>
      </c>
      <c r="D605" s="37">
        <v>13.89</v>
      </c>
    </row>
    <row r="606" spans="1:4" x14ac:dyDescent="0.35">
      <c r="A606" t="s">
        <v>117</v>
      </c>
      <c r="B606" s="68" t="s">
        <v>24</v>
      </c>
      <c r="C606" s="68" t="str">
        <f t="shared" si="7"/>
        <v>Perinatal-Medium-IMS-Rural MAT Add-On Services:  Pharmacist - Group</v>
      </c>
      <c r="D606" s="37">
        <v>3.09</v>
      </c>
    </row>
    <row r="607" spans="1:4" x14ac:dyDescent="0.35">
      <c r="A607" t="s">
        <v>117</v>
      </c>
      <c r="B607" s="68" t="s">
        <v>25</v>
      </c>
      <c r="C607" s="68" t="str">
        <f t="shared" si="7"/>
        <v>Perinatal-Medium-IMS-Rural MAT Add-On Services:  MD - Individual</v>
      </c>
      <c r="D607" s="37">
        <v>29.02</v>
      </c>
    </row>
    <row r="608" spans="1:4" x14ac:dyDescent="0.35">
      <c r="A608" t="s">
        <v>117</v>
      </c>
      <c r="B608" s="68" t="s">
        <v>26</v>
      </c>
      <c r="C608" s="68" t="str">
        <f t="shared" si="7"/>
        <v>Perinatal-Medium-IMS-Rural MAT Add-On Services:  MD - Group</v>
      </c>
      <c r="D608" s="71">
        <v>6.46</v>
      </c>
    </row>
    <row r="609" spans="1:4" x14ac:dyDescent="0.35">
      <c r="A609" t="s">
        <v>117</v>
      </c>
      <c r="B609" s="68" t="s">
        <v>27</v>
      </c>
      <c r="C609" s="68" t="str">
        <f t="shared" si="7"/>
        <v>Perinatal-Medium-IMS-Rural Residential 3.1</v>
      </c>
      <c r="D609" s="37">
        <v>273.02</v>
      </c>
    </row>
    <row r="610" spans="1:4" x14ac:dyDescent="0.35">
      <c r="A610" t="s">
        <v>117</v>
      </c>
      <c r="B610" s="68" t="s">
        <v>28</v>
      </c>
      <c r="C610" s="68" t="str">
        <f t="shared" si="7"/>
        <v>Perinatal-Medium-IMS-Rural Residential 3.3</v>
      </c>
      <c r="D610" s="37">
        <v>354.93</v>
      </c>
    </row>
    <row r="611" spans="1:4" x14ac:dyDescent="0.35">
      <c r="A611" t="s">
        <v>117</v>
      </c>
      <c r="B611" s="68" t="s">
        <v>29</v>
      </c>
      <c r="C611" s="68" t="str">
        <f t="shared" si="7"/>
        <v>Perinatal-Medium-IMS-Rural Residential 3.5</v>
      </c>
      <c r="D611" s="37">
        <v>322.91000000000003</v>
      </c>
    </row>
    <row r="612" spans="1:4" x14ac:dyDescent="0.35">
      <c r="A612" t="s">
        <v>117</v>
      </c>
      <c r="B612" s="68" t="s">
        <v>30</v>
      </c>
      <c r="C612" s="68" t="str">
        <f t="shared" si="7"/>
        <v>Perinatal-Medium-IMS-Rural Withdrawal Management 3.2</v>
      </c>
      <c r="D612" s="37">
        <v>358.79</v>
      </c>
    </row>
    <row r="613" spans="1:4" x14ac:dyDescent="0.35">
      <c r="A613" t="s">
        <v>117</v>
      </c>
      <c r="B613" s="68" t="s">
        <v>10</v>
      </c>
      <c r="C613" s="68" t="str">
        <f t="shared" si="7"/>
        <v>Perinatal-Medium-IMS-Rural Room &amp; Board</v>
      </c>
      <c r="D613" s="37">
        <v>90</v>
      </c>
    </row>
    <row r="614" spans="1:4" x14ac:dyDescent="0.35">
      <c r="A614" t="s">
        <v>118</v>
      </c>
      <c r="B614" s="68" t="s">
        <v>81</v>
      </c>
      <c r="C614" s="68" t="str">
        <f t="shared" si="7"/>
        <v>Perinatal-Medium-290 Clients Add-On Outpatient Type Svcs - Individual
(Includes: Peer Services, Care Coordination, Recovery Services, Clinical Consultation, LOC Brief Screening, etc)</v>
      </c>
      <c r="D614" s="37">
        <v>8.5299999999999994</v>
      </c>
    </row>
    <row r="615" spans="1:4" x14ac:dyDescent="0.35">
      <c r="A615" t="s">
        <v>118</v>
      </c>
      <c r="B615" s="68" t="s">
        <v>82</v>
      </c>
      <c r="C615" s="68" t="str">
        <f t="shared" si="7"/>
        <v>Perinatal-Medium-290 Clients Add-On Outpatient Type Svcs - Group
(Includes: Peer Services, Recovery Services, etc)</v>
      </c>
      <c r="D615" s="71">
        <v>1.9</v>
      </c>
    </row>
    <row r="616" spans="1:4" x14ac:dyDescent="0.35">
      <c r="A616" t="s">
        <v>118</v>
      </c>
      <c r="B616" s="68" t="s">
        <v>17</v>
      </c>
      <c r="C616" s="68" t="str">
        <f t="shared" si="7"/>
        <v>Perinatal-Medium-290 Clients MAT Add-On Services: Physicians Assistant - Individual</v>
      </c>
      <c r="D616" s="37">
        <v>17.350000000000001</v>
      </c>
    </row>
    <row r="617" spans="1:4" x14ac:dyDescent="0.35">
      <c r="A617" t="s">
        <v>118</v>
      </c>
      <c r="B617" s="68" t="s">
        <v>18</v>
      </c>
      <c r="C617" s="68" t="str">
        <f t="shared" si="7"/>
        <v>Perinatal-Medium-290 Clients MAT Add-On Services:  Physicians Assistant - Group</v>
      </c>
      <c r="D617" s="37">
        <v>3.86</v>
      </c>
    </row>
    <row r="618" spans="1:4" x14ac:dyDescent="0.35">
      <c r="A618" t="s">
        <v>118</v>
      </c>
      <c r="B618" s="68" t="s">
        <v>19</v>
      </c>
      <c r="C618" s="68" t="str">
        <f t="shared" si="7"/>
        <v>Perinatal-Medium-290 Clients MAT Add-On Services:  Nurse Practitioner - Individual</v>
      </c>
      <c r="D618" s="37">
        <v>19.239999999999998</v>
      </c>
    </row>
    <row r="619" spans="1:4" x14ac:dyDescent="0.35">
      <c r="A619" t="s">
        <v>118</v>
      </c>
      <c r="B619" s="68" t="s">
        <v>20</v>
      </c>
      <c r="C619" s="68" t="str">
        <f t="shared" si="7"/>
        <v>Perinatal-Medium-290 Clients MAT Add-On Services:  Nurse Practitioner - Group</v>
      </c>
      <c r="D619" s="37">
        <v>4.28</v>
      </c>
    </row>
    <row r="620" spans="1:4" x14ac:dyDescent="0.35">
      <c r="A620" t="s">
        <v>118</v>
      </c>
      <c r="B620" s="68" t="s">
        <v>21</v>
      </c>
      <c r="C620" s="68" t="str">
        <f t="shared" si="7"/>
        <v>Perinatal-Medium-290 Clients MAT Add-On Services:  Registered Nurse - Individual</v>
      </c>
      <c r="D620" s="37">
        <v>15.72</v>
      </c>
    </row>
    <row r="621" spans="1:4" x14ac:dyDescent="0.35">
      <c r="A621" t="s">
        <v>118</v>
      </c>
      <c r="B621" s="68" t="s">
        <v>22</v>
      </c>
      <c r="C621" s="68" t="str">
        <f t="shared" ref="C621:C684" si="8">+CONCATENATE(A621," ",B621)</f>
        <v>Perinatal-Medium-290 Clients MAT Add-On Services:  Registered Nurse - Group</v>
      </c>
      <c r="D621" s="37">
        <v>3.49</v>
      </c>
    </row>
    <row r="622" spans="1:4" x14ac:dyDescent="0.35">
      <c r="A622" t="s">
        <v>118</v>
      </c>
      <c r="B622" s="68" t="s">
        <v>23</v>
      </c>
      <c r="C622" s="68" t="str">
        <f t="shared" si="8"/>
        <v>Perinatal-Medium-290 Clients MAT Add-On Services:  Pharmacist - Individual</v>
      </c>
      <c r="D622" s="37">
        <v>18.52</v>
      </c>
    </row>
    <row r="623" spans="1:4" x14ac:dyDescent="0.35">
      <c r="A623" t="s">
        <v>118</v>
      </c>
      <c r="B623" s="68" t="s">
        <v>24</v>
      </c>
      <c r="C623" s="68" t="str">
        <f t="shared" si="8"/>
        <v>Perinatal-Medium-290 Clients MAT Add-On Services:  Pharmacist - Group</v>
      </c>
      <c r="D623" s="37">
        <v>4.12</v>
      </c>
    </row>
    <row r="624" spans="1:4" x14ac:dyDescent="0.35">
      <c r="A624" t="s">
        <v>118</v>
      </c>
      <c r="B624" s="68" t="s">
        <v>25</v>
      </c>
      <c r="C624" s="68" t="str">
        <f t="shared" si="8"/>
        <v>Perinatal-Medium-290 Clients MAT Add-On Services:  MD - Individual</v>
      </c>
      <c r="D624" s="37">
        <v>38.700000000000003</v>
      </c>
    </row>
    <row r="625" spans="1:4" x14ac:dyDescent="0.35">
      <c r="A625" t="s">
        <v>118</v>
      </c>
      <c r="B625" s="68" t="s">
        <v>26</v>
      </c>
      <c r="C625" s="68" t="str">
        <f t="shared" si="8"/>
        <v>Perinatal-Medium-290 Clients MAT Add-On Services:  MD - Group</v>
      </c>
      <c r="D625" s="71">
        <v>8.61</v>
      </c>
    </row>
    <row r="626" spans="1:4" x14ac:dyDescent="0.35">
      <c r="A626" t="s">
        <v>118</v>
      </c>
      <c r="B626" s="68" t="s">
        <v>27</v>
      </c>
      <c r="C626" s="68" t="str">
        <f t="shared" si="8"/>
        <v>Perinatal-Medium-290 Clients Residential 3.1</v>
      </c>
      <c r="D626" s="37">
        <v>364.03</v>
      </c>
    </row>
    <row r="627" spans="1:4" x14ac:dyDescent="0.35">
      <c r="A627" t="s">
        <v>118</v>
      </c>
      <c r="B627" s="68" t="s">
        <v>28</v>
      </c>
      <c r="C627" s="68" t="str">
        <f t="shared" si="8"/>
        <v>Perinatal-Medium-290 Clients Residential 3.3</v>
      </c>
      <c r="D627" s="37">
        <v>473.24</v>
      </c>
    </row>
    <row r="628" spans="1:4" x14ac:dyDescent="0.35">
      <c r="A628" t="s">
        <v>118</v>
      </c>
      <c r="B628" s="68" t="s">
        <v>29</v>
      </c>
      <c r="C628" s="68" t="str">
        <f t="shared" si="8"/>
        <v>Perinatal-Medium-290 Clients Residential 3.5</v>
      </c>
      <c r="D628" s="37">
        <v>430.54</v>
      </c>
    </row>
    <row r="629" spans="1:4" x14ac:dyDescent="0.35">
      <c r="A629" t="s">
        <v>118</v>
      </c>
      <c r="B629" s="68" t="s">
        <v>30</v>
      </c>
      <c r="C629" s="68" t="str">
        <f t="shared" si="8"/>
        <v>Perinatal-Medium-290 Clients Withdrawal Management 3.2</v>
      </c>
      <c r="D629" s="37">
        <v>478.39</v>
      </c>
    </row>
    <row r="630" spans="1:4" x14ac:dyDescent="0.35">
      <c r="A630" t="s">
        <v>118</v>
      </c>
      <c r="B630" s="68" t="s">
        <v>10</v>
      </c>
      <c r="C630" s="68" t="str">
        <f t="shared" si="8"/>
        <v>Perinatal-Medium-290 Clients Room &amp; Board</v>
      </c>
      <c r="D630" s="37">
        <v>120</v>
      </c>
    </row>
    <row r="631" spans="1:4" x14ac:dyDescent="0.35">
      <c r="A631" t="s">
        <v>119</v>
      </c>
      <c r="B631" s="68" t="s">
        <v>81</v>
      </c>
      <c r="C631" s="68" t="str">
        <f t="shared" si="8"/>
        <v>Perinatal-Medium-290 Clients-Rural Add-On Outpatient Type Svcs - Individual
(Includes: Peer Services, Care Coordination, Recovery Services, Clinical Consultation, LOC Brief Screening, etc)</v>
      </c>
      <c r="D631" s="37">
        <v>8.7899999999999991</v>
      </c>
    </row>
    <row r="632" spans="1:4" x14ac:dyDescent="0.35">
      <c r="A632" t="s">
        <v>119</v>
      </c>
      <c r="B632" s="68" t="s">
        <v>82</v>
      </c>
      <c r="C632" s="68" t="str">
        <f t="shared" si="8"/>
        <v>Perinatal-Medium-290 Clients-Rural Add-On Outpatient Type Svcs - Group
(Includes: Peer Services, Recovery Services, etc)</v>
      </c>
      <c r="D632" s="71">
        <v>1.96</v>
      </c>
    </row>
    <row r="633" spans="1:4" x14ac:dyDescent="0.35">
      <c r="A633" t="s">
        <v>119</v>
      </c>
      <c r="B633" s="68" t="s">
        <v>17</v>
      </c>
      <c r="C633" s="68" t="str">
        <f t="shared" si="8"/>
        <v>Perinatal-Medium-290 Clients-Rural MAT Add-On Services: Physicians Assistant - Individual</v>
      </c>
      <c r="D633" s="37">
        <v>17.899999999999999</v>
      </c>
    </row>
    <row r="634" spans="1:4" x14ac:dyDescent="0.35">
      <c r="A634" t="s">
        <v>119</v>
      </c>
      <c r="B634" s="68" t="s">
        <v>18</v>
      </c>
      <c r="C634" s="68" t="str">
        <f t="shared" si="8"/>
        <v>Perinatal-Medium-290 Clients-Rural MAT Add-On Services:  Physicians Assistant - Group</v>
      </c>
      <c r="D634" s="37">
        <v>3.98</v>
      </c>
    </row>
    <row r="635" spans="1:4" x14ac:dyDescent="0.35">
      <c r="A635" t="s">
        <v>119</v>
      </c>
      <c r="B635" s="68" t="s">
        <v>19</v>
      </c>
      <c r="C635" s="68" t="str">
        <f t="shared" si="8"/>
        <v>Perinatal-Medium-290 Clients-Rural MAT Add-On Services:  Nurse Practitioner - Individual</v>
      </c>
      <c r="D635" s="37">
        <v>19.84</v>
      </c>
    </row>
    <row r="636" spans="1:4" x14ac:dyDescent="0.35">
      <c r="A636" t="s">
        <v>119</v>
      </c>
      <c r="B636" s="68" t="s">
        <v>20</v>
      </c>
      <c r="C636" s="68" t="str">
        <f t="shared" si="8"/>
        <v>Perinatal-Medium-290 Clients-Rural MAT Add-On Services:  Nurse Practitioner - Group</v>
      </c>
      <c r="D636" s="37">
        <v>4.41</v>
      </c>
    </row>
    <row r="637" spans="1:4" x14ac:dyDescent="0.35">
      <c r="A637" t="s">
        <v>119</v>
      </c>
      <c r="B637" s="68" t="s">
        <v>21</v>
      </c>
      <c r="C637" s="68" t="str">
        <f t="shared" si="8"/>
        <v>Perinatal-Medium-290 Clients-Rural MAT Add-On Services:  Registered Nurse - Individual</v>
      </c>
      <c r="D637" s="37">
        <v>16.21</v>
      </c>
    </row>
    <row r="638" spans="1:4" x14ac:dyDescent="0.35">
      <c r="A638" t="s">
        <v>119</v>
      </c>
      <c r="B638" s="68" t="s">
        <v>22</v>
      </c>
      <c r="C638" s="68" t="str">
        <f t="shared" si="8"/>
        <v>Perinatal-Medium-290 Clients-Rural MAT Add-On Services:  Registered Nurse - Group</v>
      </c>
      <c r="D638" s="37">
        <v>3.6</v>
      </c>
    </row>
    <row r="639" spans="1:4" x14ac:dyDescent="0.35">
      <c r="A639" t="s">
        <v>119</v>
      </c>
      <c r="B639" s="68" t="s">
        <v>23</v>
      </c>
      <c r="C639" s="68" t="str">
        <f t="shared" si="8"/>
        <v>Perinatal-Medium-290 Clients-Rural MAT Add-On Services:  Pharmacist - Individual</v>
      </c>
      <c r="D639" s="37">
        <v>19.100000000000001</v>
      </c>
    </row>
    <row r="640" spans="1:4" x14ac:dyDescent="0.35">
      <c r="A640" t="s">
        <v>119</v>
      </c>
      <c r="B640" s="68" t="s">
        <v>24</v>
      </c>
      <c r="C640" s="68" t="str">
        <f t="shared" si="8"/>
        <v>Perinatal-Medium-290 Clients-Rural MAT Add-On Services:  Pharmacist - Group</v>
      </c>
      <c r="D640" s="37">
        <v>4.25</v>
      </c>
    </row>
    <row r="641" spans="1:4" x14ac:dyDescent="0.35">
      <c r="A641" t="s">
        <v>119</v>
      </c>
      <c r="B641" s="68" t="s">
        <v>25</v>
      </c>
      <c r="C641" s="68" t="str">
        <f t="shared" si="8"/>
        <v>Perinatal-Medium-290 Clients-Rural MAT Add-On Services:  MD - Individual</v>
      </c>
      <c r="D641" s="37">
        <v>39.909999999999997</v>
      </c>
    </row>
    <row r="642" spans="1:4" x14ac:dyDescent="0.35">
      <c r="A642" t="s">
        <v>119</v>
      </c>
      <c r="B642" s="68" t="s">
        <v>26</v>
      </c>
      <c r="C642" s="68" t="str">
        <f t="shared" si="8"/>
        <v>Perinatal-Medium-290 Clients-Rural MAT Add-On Services:  MD - Group</v>
      </c>
      <c r="D642" s="71">
        <v>8.8800000000000008</v>
      </c>
    </row>
    <row r="643" spans="1:4" x14ac:dyDescent="0.35">
      <c r="A643" t="s">
        <v>119</v>
      </c>
      <c r="B643" s="68" t="s">
        <v>27</v>
      </c>
      <c r="C643" s="68" t="str">
        <f t="shared" si="8"/>
        <v>Perinatal-Medium-290 Clients-Rural Residential 3.1</v>
      </c>
      <c r="D643" s="37">
        <v>375.4</v>
      </c>
    </row>
    <row r="644" spans="1:4" x14ac:dyDescent="0.35">
      <c r="A644" t="s">
        <v>119</v>
      </c>
      <c r="B644" s="68" t="s">
        <v>28</v>
      </c>
      <c r="C644" s="68" t="str">
        <f t="shared" si="8"/>
        <v>Perinatal-Medium-290 Clients-Rural Residential 3.3</v>
      </c>
      <c r="D644" s="37">
        <v>488.03</v>
      </c>
    </row>
    <row r="645" spans="1:4" x14ac:dyDescent="0.35">
      <c r="A645" t="s">
        <v>119</v>
      </c>
      <c r="B645" s="68" t="s">
        <v>29</v>
      </c>
      <c r="C645" s="68" t="str">
        <f t="shared" si="8"/>
        <v>Perinatal-Medium-290 Clients-Rural Residential 3.5</v>
      </c>
      <c r="D645" s="37">
        <v>444</v>
      </c>
    </row>
    <row r="646" spans="1:4" x14ac:dyDescent="0.35">
      <c r="A646" t="s">
        <v>119</v>
      </c>
      <c r="B646" s="68" t="s">
        <v>30</v>
      </c>
      <c r="C646" s="68" t="str">
        <f t="shared" si="8"/>
        <v>Perinatal-Medium-290 Clients-Rural Withdrawal Management 3.2</v>
      </c>
      <c r="D646" s="37">
        <v>493.34</v>
      </c>
    </row>
    <row r="647" spans="1:4" x14ac:dyDescent="0.35">
      <c r="A647" t="s">
        <v>119</v>
      </c>
      <c r="B647" s="68" t="s">
        <v>10</v>
      </c>
      <c r="C647" s="68" t="str">
        <f t="shared" si="8"/>
        <v>Perinatal-Medium-290 Clients-Rural Room &amp; Board</v>
      </c>
      <c r="D647" s="37">
        <v>123.75</v>
      </c>
    </row>
    <row r="648" spans="1:4" x14ac:dyDescent="0.35">
      <c r="A648" t="s">
        <v>120</v>
      </c>
      <c r="B648" s="68" t="s">
        <v>81</v>
      </c>
      <c r="C648" s="68" t="str">
        <f t="shared" si="8"/>
        <v>Perinatal-Medium-County Owned Add-On Outpatient Type Svcs - Individual
(Includes: Peer Services, Care Coordination, Recovery Services, Clinical Consultation, LOC Brief Screening, etc)</v>
      </c>
      <c r="D648" s="37">
        <v>5.6</v>
      </c>
    </row>
    <row r="649" spans="1:4" x14ac:dyDescent="0.35">
      <c r="A649" t="s">
        <v>120</v>
      </c>
      <c r="B649" s="68" t="s">
        <v>82</v>
      </c>
      <c r="C649" s="68" t="str">
        <f t="shared" si="8"/>
        <v>Perinatal-Medium-County Owned Add-On Outpatient Type Svcs - Group
(Includes: Peer Services, Recovery Services, etc)</v>
      </c>
      <c r="D649" s="71">
        <v>1.24</v>
      </c>
    </row>
    <row r="650" spans="1:4" x14ac:dyDescent="0.35">
      <c r="A650" t="s">
        <v>120</v>
      </c>
      <c r="B650" s="68" t="s">
        <v>17</v>
      </c>
      <c r="C650" s="68" t="str">
        <f t="shared" si="8"/>
        <v>Perinatal-Medium-County Owned MAT Add-On Services: Physicians Assistant - Individual</v>
      </c>
      <c r="D650" s="37">
        <v>11.39</v>
      </c>
    </row>
    <row r="651" spans="1:4" x14ac:dyDescent="0.35">
      <c r="A651" t="s">
        <v>120</v>
      </c>
      <c r="B651" s="68" t="s">
        <v>18</v>
      </c>
      <c r="C651" s="68" t="str">
        <f t="shared" si="8"/>
        <v>Perinatal-Medium-County Owned MAT Add-On Services:  Physicians Assistant - Group</v>
      </c>
      <c r="D651" s="37">
        <v>2.5299999999999998</v>
      </c>
    </row>
    <row r="652" spans="1:4" x14ac:dyDescent="0.35">
      <c r="A652" t="s">
        <v>120</v>
      </c>
      <c r="B652" s="68" t="s">
        <v>19</v>
      </c>
      <c r="C652" s="68" t="str">
        <f t="shared" si="8"/>
        <v>Perinatal-Medium-County Owned MAT Add-On Services:  Nurse Practitioner - Individual</v>
      </c>
      <c r="D652" s="37">
        <v>12.63</v>
      </c>
    </row>
    <row r="653" spans="1:4" x14ac:dyDescent="0.35">
      <c r="A653" t="s">
        <v>120</v>
      </c>
      <c r="B653" s="68" t="s">
        <v>20</v>
      </c>
      <c r="C653" s="68" t="str">
        <f t="shared" si="8"/>
        <v>Perinatal-Medium-County Owned MAT Add-On Services:  Nurse Practitioner - Group</v>
      </c>
      <c r="D653" s="37">
        <v>2.81</v>
      </c>
    </row>
    <row r="654" spans="1:4" x14ac:dyDescent="0.35">
      <c r="A654" t="s">
        <v>120</v>
      </c>
      <c r="B654" s="68" t="s">
        <v>21</v>
      </c>
      <c r="C654" s="68" t="str">
        <f t="shared" si="8"/>
        <v>Perinatal-Medium-County Owned MAT Add-On Services:  Registered Nurse - Individual</v>
      </c>
      <c r="D654" s="37">
        <v>10.31</v>
      </c>
    </row>
    <row r="655" spans="1:4" x14ac:dyDescent="0.35">
      <c r="A655" t="s">
        <v>120</v>
      </c>
      <c r="B655" s="68" t="s">
        <v>22</v>
      </c>
      <c r="C655" s="68" t="str">
        <f t="shared" si="8"/>
        <v>Perinatal-Medium-County Owned MAT Add-On Services:  Registered Nurse - Group</v>
      </c>
      <c r="D655" s="37">
        <v>2.29</v>
      </c>
    </row>
    <row r="656" spans="1:4" x14ac:dyDescent="0.35">
      <c r="A656" t="s">
        <v>120</v>
      </c>
      <c r="B656" s="68" t="s">
        <v>23</v>
      </c>
      <c r="C656" s="68" t="str">
        <f t="shared" si="8"/>
        <v>Perinatal-Medium-County Owned MAT Add-On Services:  Pharmacist - Individual</v>
      </c>
      <c r="D656" s="37">
        <v>12.16</v>
      </c>
    </row>
    <row r="657" spans="1:4" x14ac:dyDescent="0.35">
      <c r="A657" t="s">
        <v>120</v>
      </c>
      <c r="B657" s="68" t="s">
        <v>24</v>
      </c>
      <c r="C657" s="68" t="str">
        <f t="shared" si="8"/>
        <v>Perinatal-Medium-County Owned MAT Add-On Services:  Pharmacist - Group</v>
      </c>
      <c r="D657" s="37">
        <v>2.7</v>
      </c>
    </row>
    <row r="658" spans="1:4" x14ac:dyDescent="0.35">
      <c r="A658" t="s">
        <v>120</v>
      </c>
      <c r="B658" s="68" t="s">
        <v>25</v>
      </c>
      <c r="C658" s="68" t="str">
        <f t="shared" si="8"/>
        <v>Perinatal-Medium-County Owned MAT Add-On Services:  MD - Individual</v>
      </c>
      <c r="D658" s="37">
        <v>25.39</v>
      </c>
    </row>
    <row r="659" spans="1:4" x14ac:dyDescent="0.35">
      <c r="A659" t="s">
        <v>120</v>
      </c>
      <c r="B659" s="68" t="s">
        <v>26</v>
      </c>
      <c r="C659" s="68" t="str">
        <f t="shared" si="8"/>
        <v>Perinatal-Medium-County Owned MAT Add-On Services:  MD - Group</v>
      </c>
      <c r="D659" s="71">
        <v>5.65</v>
      </c>
    </row>
    <row r="660" spans="1:4" x14ac:dyDescent="0.35">
      <c r="A660" t="s">
        <v>120</v>
      </c>
      <c r="B660" s="68" t="s">
        <v>27</v>
      </c>
      <c r="C660" s="68" t="str">
        <f t="shared" si="8"/>
        <v>Perinatal-Medium-County Owned Residential 3.1</v>
      </c>
      <c r="D660" s="37">
        <v>238.89</v>
      </c>
    </row>
    <row r="661" spans="1:4" x14ac:dyDescent="0.35">
      <c r="A661" t="s">
        <v>120</v>
      </c>
      <c r="B661" s="68" t="s">
        <v>28</v>
      </c>
      <c r="C661" s="68" t="str">
        <f t="shared" si="8"/>
        <v>Perinatal-Medium-County Owned Residential 3.3</v>
      </c>
      <c r="D661" s="37">
        <v>310.57</v>
      </c>
    </row>
    <row r="662" spans="1:4" x14ac:dyDescent="0.35">
      <c r="A662" t="s">
        <v>120</v>
      </c>
      <c r="B662" s="68" t="s">
        <v>29</v>
      </c>
      <c r="C662" s="68" t="str">
        <f t="shared" si="8"/>
        <v>Perinatal-Medium-County Owned Residential 3.5</v>
      </c>
      <c r="D662" s="37">
        <v>282.54000000000002</v>
      </c>
    </row>
    <row r="663" spans="1:4" x14ac:dyDescent="0.35">
      <c r="A663" t="s">
        <v>120</v>
      </c>
      <c r="B663" s="68" t="s">
        <v>30</v>
      </c>
      <c r="C663" s="68" t="str">
        <f t="shared" si="8"/>
        <v>Perinatal-Medium-County Owned Withdrawal Management 3.2</v>
      </c>
      <c r="D663" s="37">
        <v>313.94</v>
      </c>
    </row>
    <row r="664" spans="1:4" x14ac:dyDescent="0.35">
      <c r="A664" t="s">
        <v>120</v>
      </c>
      <c r="B664" s="68" t="s">
        <v>10</v>
      </c>
      <c r="C664" s="68" t="str">
        <f t="shared" si="8"/>
        <v>Perinatal-Medium-County Owned Room &amp; Board</v>
      </c>
      <c r="D664" s="37">
        <v>78.75</v>
      </c>
    </row>
    <row r="665" spans="1:4" x14ac:dyDescent="0.35">
      <c r="A665" t="s">
        <v>121</v>
      </c>
      <c r="B665" s="68" t="s">
        <v>81</v>
      </c>
      <c r="C665" s="68" t="str">
        <f t="shared" si="8"/>
        <v>Perinatal-Medium-County Owned-Rural Add-On Outpatient Type Svcs - Individual
(Includes: Peer Services, Care Coordination, Recovery Services, Clinical Consultation, LOC Brief Screening, etc)</v>
      </c>
      <c r="D665" s="37">
        <v>5.86</v>
      </c>
    </row>
    <row r="666" spans="1:4" x14ac:dyDescent="0.35">
      <c r="A666" t="s">
        <v>121</v>
      </c>
      <c r="B666" s="68" t="s">
        <v>82</v>
      </c>
      <c r="C666" s="68" t="str">
        <f t="shared" si="8"/>
        <v>Perinatal-Medium-County Owned-Rural Add-On Outpatient Type Svcs - Group
(Includes: Peer Services, Recovery Services, etc)</v>
      </c>
      <c r="D666" s="71">
        <v>1.3</v>
      </c>
    </row>
    <row r="667" spans="1:4" x14ac:dyDescent="0.35">
      <c r="A667" t="s">
        <v>121</v>
      </c>
      <c r="B667" s="68" t="s">
        <v>17</v>
      </c>
      <c r="C667" s="68" t="str">
        <f t="shared" si="8"/>
        <v>Perinatal-Medium-County Owned-Rural MAT Add-On Services: Physicians Assistant - Individual</v>
      </c>
      <c r="D667" s="37">
        <v>11.93</v>
      </c>
    </row>
    <row r="668" spans="1:4" x14ac:dyDescent="0.35">
      <c r="A668" t="s">
        <v>121</v>
      </c>
      <c r="B668" s="68" t="s">
        <v>18</v>
      </c>
      <c r="C668" s="68" t="str">
        <f t="shared" si="8"/>
        <v>Perinatal-Medium-County Owned-Rural MAT Add-On Services:  Physicians Assistant - Group</v>
      </c>
      <c r="D668" s="37">
        <v>2.65</v>
      </c>
    </row>
    <row r="669" spans="1:4" x14ac:dyDescent="0.35">
      <c r="A669" t="s">
        <v>121</v>
      </c>
      <c r="B669" s="68" t="s">
        <v>19</v>
      </c>
      <c r="C669" s="68" t="str">
        <f t="shared" si="8"/>
        <v>Perinatal-Medium-County Owned-Rural MAT Add-On Services:  Nurse Practitioner - Individual</v>
      </c>
      <c r="D669" s="37">
        <v>13.23</v>
      </c>
    </row>
    <row r="670" spans="1:4" x14ac:dyDescent="0.35">
      <c r="A670" t="s">
        <v>121</v>
      </c>
      <c r="B670" s="68" t="s">
        <v>20</v>
      </c>
      <c r="C670" s="68" t="str">
        <f t="shared" si="8"/>
        <v>Perinatal-Medium-County Owned-Rural MAT Add-On Services:  Nurse Practitioner - Group</v>
      </c>
      <c r="D670" s="37">
        <v>2.94</v>
      </c>
    </row>
    <row r="671" spans="1:4" x14ac:dyDescent="0.35">
      <c r="A671" t="s">
        <v>121</v>
      </c>
      <c r="B671" s="68" t="s">
        <v>21</v>
      </c>
      <c r="C671" s="68" t="str">
        <f t="shared" si="8"/>
        <v>Perinatal-Medium-County Owned-Rural MAT Add-On Services:  Registered Nurse - Individual</v>
      </c>
      <c r="D671" s="37">
        <v>10.81</v>
      </c>
    </row>
    <row r="672" spans="1:4" x14ac:dyDescent="0.35">
      <c r="A672" t="s">
        <v>121</v>
      </c>
      <c r="B672" s="68" t="s">
        <v>22</v>
      </c>
      <c r="C672" s="68" t="str">
        <f t="shared" si="8"/>
        <v>Perinatal-Medium-County Owned-Rural MAT Add-On Services:  Registered Nurse - Group</v>
      </c>
      <c r="D672" s="37">
        <v>2.4</v>
      </c>
    </row>
    <row r="673" spans="1:4" x14ac:dyDescent="0.35">
      <c r="A673" t="s">
        <v>121</v>
      </c>
      <c r="B673" s="68" t="s">
        <v>23</v>
      </c>
      <c r="C673" s="68" t="str">
        <f t="shared" si="8"/>
        <v>Perinatal-Medium-County Owned-Rural MAT Add-On Services:  Pharmacist - Individual</v>
      </c>
      <c r="D673" s="37">
        <v>12.73</v>
      </c>
    </row>
    <row r="674" spans="1:4" x14ac:dyDescent="0.35">
      <c r="A674" t="s">
        <v>121</v>
      </c>
      <c r="B674" s="68" t="s">
        <v>24</v>
      </c>
      <c r="C674" s="68" t="str">
        <f t="shared" si="8"/>
        <v>Perinatal-Medium-County Owned-Rural MAT Add-On Services:  Pharmacist - Group</v>
      </c>
      <c r="D674" s="37">
        <v>2.83</v>
      </c>
    </row>
    <row r="675" spans="1:4" x14ac:dyDescent="0.35">
      <c r="A675" t="s">
        <v>121</v>
      </c>
      <c r="B675" s="68" t="s">
        <v>25</v>
      </c>
      <c r="C675" s="68" t="str">
        <f t="shared" si="8"/>
        <v>Perinatal-Medium-County Owned-Rural MAT Add-On Services:  MD - Individual</v>
      </c>
      <c r="D675" s="37">
        <v>26.6</v>
      </c>
    </row>
    <row r="676" spans="1:4" x14ac:dyDescent="0.35">
      <c r="A676" t="s">
        <v>121</v>
      </c>
      <c r="B676" s="68" t="s">
        <v>26</v>
      </c>
      <c r="C676" s="68" t="str">
        <f t="shared" si="8"/>
        <v>Perinatal-Medium-County Owned-Rural MAT Add-On Services:  MD - Group</v>
      </c>
      <c r="D676" s="71">
        <v>5.92</v>
      </c>
    </row>
    <row r="677" spans="1:4" x14ac:dyDescent="0.35">
      <c r="A677" t="s">
        <v>121</v>
      </c>
      <c r="B677" s="68" t="s">
        <v>27</v>
      </c>
      <c r="C677" s="68" t="str">
        <f t="shared" si="8"/>
        <v>Perinatal-Medium-County Owned-Rural Residential 3.1</v>
      </c>
      <c r="D677" s="37">
        <v>250.27</v>
      </c>
    </row>
    <row r="678" spans="1:4" x14ac:dyDescent="0.35">
      <c r="A678" t="s">
        <v>121</v>
      </c>
      <c r="B678" s="68" t="s">
        <v>28</v>
      </c>
      <c r="C678" s="68" t="str">
        <f t="shared" si="8"/>
        <v>Perinatal-Medium-County Owned-Rural Residential 3.3</v>
      </c>
      <c r="D678" s="37">
        <v>325.36</v>
      </c>
    </row>
    <row r="679" spans="1:4" x14ac:dyDescent="0.35">
      <c r="A679" t="s">
        <v>121</v>
      </c>
      <c r="B679" s="68" t="s">
        <v>29</v>
      </c>
      <c r="C679" s="68" t="str">
        <f t="shared" si="8"/>
        <v>Perinatal-Medium-County Owned-Rural Residential 3.5</v>
      </c>
      <c r="D679" s="37">
        <v>296</v>
      </c>
    </row>
    <row r="680" spans="1:4" x14ac:dyDescent="0.35">
      <c r="A680" t="s">
        <v>121</v>
      </c>
      <c r="B680" s="68" t="s">
        <v>30</v>
      </c>
      <c r="C680" s="68" t="str">
        <f t="shared" si="8"/>
        <v>Perinatal-Medium-County Owned-Rural Withdrawal Management 3.2</v>
      </c>
      <c r="D680" s="37">
        <v>328.89</v>
      </c>
    </row>
    <row r="681" spans="1:4" x14ac:dyDescent="0.35">
      <c r="A681" t="s">
        <v>121</v>
      </c>
      <c r="B681" s="68" t="s">
        <v>10</v>
      </c>
      <c r="C681" s="68" t="str">
        <f t="shared" si="8"/>
        <v>Perinatal-Medium-County Owned-Rural Room &amp; Board</v>
      </c>
      <c r="D681" s="37">
        <v>82.5</v>
      </c>
    </row>
    <row r="682" spans="1:4" x14ac:dyDescent="0.35">
      <c r="A682" t="s">
        <v>122</v>
      </c>
      <c r="B682" s="68" t="s">
        <v>81</v>
      </c>
      <c r="C682" s="68" t="str">
        <f t="shared" si="8"/>
        <v>Perinatal-Small-General Add-On Outpatient Type Svcs - Individual
(Includes: Peer Services, Care Coordination, Recovery Services, Clinical Consultation, LOC Brief Screening, etc)</v>
      </c>
      <c r="D682" s="69">
        <v>6.4</v>
      </c>
    </row>
    <row r="683" spans="1:4" x14ac:dyDescent="0.35">
      <c r="A683" t="s">
        <v>122</v>
      </c>
      <c r="B683" s="68" t="s">
        <v>82</v>
      </c>
      <c r="C683" s="68" t="str">
        <f t="shared" si="8"/>
        <v>Perinatal-Small-General Add-On Outpatient Type Svcs - Group
(Includes: Peer Services, Recovery Services, etc)</v>
      </c>
      <c r="D683" s="70">
        <v>1.42</v>
      </c>
    </row>
    <row r="684" spans="1:4" x14ac:dyDescent="0.35">
      <c r="A684" t="s">
        <v>122</v>
      </c>
      <c r="B684" s="68" t="s">
        <v>17</v>
      </c>
      <c r="C684" s="68" t="str">
        <f t="shared" si="8"/>
        <v>Perinatal-Small-General MAT Add-On Services: Physicians Assistant - Individual</v>
      </c>
      <c r="D684" s="69">
        <v>13.02</v>
      </c>
    </row>
    <row r="685" spans="1:4" x14ac:dyDescent="0.35">
      <c r="A685" t="s">
        <v>122</v>
      </c>
      <c r="B685" s="68" t="s">
        <v>18</v>
      </c>
      <c r="C685" s="68" t="str">
        <f t="shared" ref="C685:C748" si="9">+CONCATENATE(A685," ",B685)</f>
        <v>Perinatal-Small-General MAT Add-On Services:  Physicians Assistant - Group</v>
      </c>
      <c r="D685" s="69">
        <v>2.89</v>
      </c>
    </row>
    <row r="686" spans="1:4" x14ac:dyDescent="0.35">
      <c r="A686" t="s">
        <v>122</v>
      </c>
      <c r="B686" s="68" t="s">
        <v>19</v>
      </c>
      <c r="C686" s="68" t="str">
        <f t="shared" si="9"/>
        <v>Perinatal-Small-General MAT Add-On Services:  Nurse Practitioner - Individual</v>
      </c>
      <c r="D686" s="69">
        <v>14.43</v>
      </c>
    </row>
    <row r="687" spans="1:4" x14ac:dyDescent="0.35">
      <c r="A687" t="s">
        <v>122</v>
      </c>
      <c r="B687" s="68" t="s">
        <v>20</v>
      </c>
      <c r="C687" s="68" t="str">
        <f t="shared" si="9"/>
        <v>Perinatal-Small-General MAT Add-On Services:  Nurse Practitioner - Group</v>
      </c>
      <c r="D687" s="69">
        <v>3.21</v>
      </c>
    </row>
    <row r="688" spans="1:4" x14ac:dyDescent="0.35">
      <c r="A688" t="s">
        <v>122</v>
      </c>
      <c r="B688" s="68" t="s">
        <v>21</v>
      </c>
      <c r="C688" s="68" t="str">
        <f t="shared" si="9"/>
        <v>Perinatal-Small-General MAT Add-On Services:  Registered Nurse - Individual</v>
      </c>
      <c r="D688" s="69">
        <v>11.79</v>
      </c>
    </row>
    <row r="689" spans="1:4" x14ac:dyDescent="0.35">
      <c r="A689" t="s">
        <v>122</v>
      </c>
      <c r="B689" s="68" t="s">
        <v>22</v>
      </c>
      <c r="C689" s="68" t="str">
        <f t="shared" si="9"/>
        <v>Perinatal-Small-General MAT Add-On Services:  Registered Nurse - Group</v>
      </c>
      <c r="D689" s="69">
        <v>2.62</v>
      </c>
    </row>
    <row r="690" spans="1:4" x14ac:dyDescent="0.35">
      <c r="A690" t="s">
        <v>122</v>
      </c>
      <c r="B690" s="68" t="s">
        <v>23</v>
      </c>
      <c r="C690" s="68" t="str">
        <f t="shared" si="9"/>
        <v>Perinatal-Small-General MAT Add-On Services:  Pharmacist - Individual</v>
      </c>
      <c r="D690" s="69">
        <v>13.89</v>
      </c>
    </row>
    <row r="691" spans="1:4" x14ac:dyDescent="0.35">
      <c r="A691" t="s">
        <v>122</v>
      </c>
      <c r="B691" s="68" t="s">
        <v>24</v>
      </c>
      <c r="C691" s="68" t="str">
        <f t="shared" si="9"/>
        <v>Perinatal-Small-General MAT Add-On Services:  Pharmacist - Group</v>
      </c>
      <c r="D691" s="69">
        <v>3.09</v>
      </c>
    </row>
    <row r="692" spans="1:4" x14ac:dyDescent="0.35">
      <c r="A692" t="s">
        <v>122</v>
      </c>
      <c r="B692" s="68" t="s">
        <v>25</v>
      </c>
      <c r="C692" s="68" t="str">
        <f t="shared" si="9"/>
        <v>Perinatal-Small-General MAT Add-On Services:  MD - Individual</v>
      </c>
      <c r="D692" s="69">
        <v>29.02</v>
      </c>
    </row>
    <row r="693" spans="1:4" x14ac:dyDescent="0.35">
      <c r="A693" t="s">
        <v>122</v>
      </c>
      <c r="B693" s="68" t="s">
        <v>26</v>
      </c>
      <c r="C693" s="68" t="str">
        <f t="shared" si="9"/>
        <v>Perinatal-Small-General MAT Add-On Services:  MD - Group</v>
      </c>
      <c r="D693" s="70">
        <v>6.46</v>
      </c>
    </row>
    <row r="694" spans="1:4" x14ac:dyDescent="0.35">
      <c r="A694" t="s">
        <v>122</v>
      </c>
      <c r="B694" s="68" t="s">
        <v>27</v>
      </c>
      <c r="C694" s="68" t="str">
        <f t="shared" si="9"/>
        <v>Perinatal-Small-General Residential 3.1</v>
      </c>
      <c r="D694" s="69">
        <v>273.02</v>
      </c>
    </row>
    <row r="695" spans="1:4" x14ac:dyDescent="0.35">
      <c r="A695" t="s">
        <v>122</v>
      </c>
      <c r="B695" s="68" t="s">
        <v>28</v>
      </c>
      <c r="C695" s="68" t="str">
        <f t="shared" si="9"/>
        <v>Perinatal-Small-General Residential 3.3</v>
      </c>
      <c r="D695" s="69">
        <v>354.93</v>
      </c>
    </row>
    <row r="696" spans="1:4" x14ac:dyDescent="0.35">
      <c r="A696" t="s">
        <v>122</v>
      </c>
      <c r="B696" s="68" t="s">
        <v>29</v>
      </c>
      <c r="C696" s="68" t="str">
        <f t="shared" si="9"/>
        <v>Perinatal-Small-General Residential 3.5</v>
      </c>
      <c r="D696" s="69">
        <v>322.91000000000003</v>
      </c>
    </row>
    <row r="697" spans="1:4" x14ac:dyDescent="0.35">
      <c r="A697" t="s">
        <v>122</v>
      </c>
      <c r="B697" s="68" t="s">
        <v>30</v>
      </c>
      <c r="C697" s="68" t="str">
        <f t="shared" si="9"/>
        <v>Perinatal-Small-General Withdrawal Management 3.2</v>
      </c>
      <c r="D697" s="69">
        <v>358.79</v>
      </c>
    </row>
    <row r="698" spans="1:4" x14ac:dyDescent="0.35">
      <c r="A698" t="s">
        <v>122</v>
      </c>
      <c r="B698" s="68" t="s">
        <v>10</v>
      </c>
      <c r="C698" s="68" t="str">
        <f t="shared" si="9"/>
        <v>Perinatal-Small-General Room &amp; Board</v>
      </c>
      <c r="D698" s="69">
        <v>90</v>
      </c>
    </row>
    <row r="699" spans="1:4" x14ac:dyDescent="0.35">
      <c r="A699" t="s">
        <v>123</v>
      </c>
      <c r="B699" s="68" t="s">
        <v>81</v>
      </c>
      <c r="C699" s="68" t="str">
        <f t="shared" si="9"/>
        <v>Perinatal-Small-General-Rural Add-On Outpatient Type Svcs - Individual
(Includes: Peer Services, Care Coordination, Recovery Services, Clinical Consultation, LOC Brief Screening, etc)</v>
      </c>
      <c r="D699" s="37">
        <v>6.66</v>
      </c>
    </row>
    <row r="700" spans="1:4" x14ac:dyDescent="0.35">
      <c r="A700" t="s">
        <v>123</v>
      </c>
      <c r="B700" s="68" t="s">
        <v>82</v>
      </c>
      <c r="C700" s="68" t="str">
        <f t="shared" si="9"/>
        <v>Perinatal-Small-General-Rural Add-On Outpatient Type Svcs - Group
(Includes: Peer Services, Recovery Services, etc)</v>
      </c>
      <c r="D700" s="71">
        <v>1.48</v>
      </c>
    </row>
    <row r="701" spans="1:4" x14ac:dyDescent="0.35">
      <c r="A701" t="s">
        <v>123</v>
      </c>
      <c r="B701" s="68" t="s">
        <v>17</v>
      </c>
      <c r="C701" s="68" t="str">
        <f t="shared" si="9"/>
        <v>Perinatal-Small-General-Rural MAT Add-On Services: Physicians Assistant - Individual</v>
      </c>
      <c r="D701" s="37">
        <v>13.56</v>
      </c>
    </row>
    <row r="702" spans="1:4" x14ac:dyDescent="0.35">
      <c r="A702" t="s">
        <v>123</v>
      </c>
      <c r="B702" s="68" t="s">
        <v>18</v>
      </c>
      <c r="C702" s="68" t="str">
        <f t="shared" si="9"/>
        <v>Perinatal-Small-General-Rural MAT Add-On Services:  Physicians Assistant - Group</v>
      </c>
      <c r="D702" s="37">
        <v>3.01</v>
      </c>
    </row>
    <row r="703" spans="1:4" x14ac:dyDescent="0.35">
      <c r="A703" t="s">
        <v>123</v>
      </c>
      <c r="B703" s="68" t="s">
        <v>19</v>
      </c>
      <c r="C703" s="68" t="str">
        <f t="shared" si="9"/>
        <v>Perinatal-Small-General-Rural MAT Add-On Services:  Nurse Practitioner - Individual</v>
      </c>
      <c r="D703" s="37">
        <v>15.03</v>
      </c>
    </row>
    <row r="704" spans="1:4" x14ac:dyDescent="0.35">
      <c r="A704" t="s">
        <v>123</v>
      </c>
      <c r="B704" s="68" t="s">
        <v>20</v>
      </c>
      <c r="C704" s="68" t="str">
        <f t="shared" si="9"/>
        <v>Perinatal-Small-General-Rural MAT Add-On Services:  Nurse Practitioner - Group</v>
      </c>
      <c r="D704" s="37">
        <v>3.34</v>
      </c>
    </row>
    <row r="705" spans="1:4" x14ac:dyDescent="0.35">
      <c r="A705" t="s">
        <v>123</v>
      </c>
      <c r="B705" s="68" t="s">
        <v>21</v>
      </c>
      <c r="C705" s="68" t="str">
        <f t="shared" si="9"/>
        <v>Perinatal-Small-General-Rural MAT Add-On Services:  Registered Nurse - Individual</v>
      </c>
      <c r="D705" s="37">
        <v>12.28</v>
      </c>
    </row>
    <row r="706" spans="1:4" x14ac:dyDescent="0.35">
      <c r="A706" t="s">
        <v>123</v>
      </c>
      <c r="B706" s="68" t="s">
        <v>22</v>
      </c>
      <c r="C706" s="68" t="str">
        <f t="shared" si="9"/>
        <v>Perinatal-Small-General-Rural MAT Add-On Services:  Registered Nurse - Group</v>
      </c>
      <c r="D706" s="37">
        <v>2.73</v>
      </c>
    </row>
    <row r="707" spans="1:4" x14ac:dyDescent="0.35">
      <c r="A707" t="s">
        <v>123</v>
      </c>
      <c r="B707" s="68" t="s">
        <v>23</v>
      </c>
      <c r="C707" s="68" t="str">
        <f t="shared" si="9"/>
        <v>Perinatal-Small-General-Rural MAT Add-On Services:  Pharmacist - Individual</v>
      </c>
      <c r="D707" s="37">
        <v>14.47</v>
      </c>
    </row>
    <row r="708" spans="1:4" x14ac:dyDescent="0.35">
      <c r="A708" t="s">
        <v>123</v>
      </c>
      <c r="B708" s="68" t="s">
        <v>24</v>
      </c>
      <c r="C708" s="68" t="str">
        <f t="shared" si="9"/>
        <v>Perinatal-Small-General-Rural MAT Add-On Services:  Pharmacist - Group</v>
      </c>
      <c r="D708" s="37">
        <v>3.22</v>
      </c>
    </row>
    <row r="709" spans="1:4" x14ac:dyDescent="0.35">
      <c r="A709" t="s">
        <v>123</v>
      </c>
      <c r="B709" s="68" t="s">
        <v>25</v>
      </c>
      <c r="C709" s="68" t="str">
        <f t="shared" si="9"/>
        <v>Perinatal-Small-General-Rural MAT Add-On Services:  MD - Individual</v>
      </c>
      <c r="D709" s="37">
        <v>30.23</v>
      </c>
    </row>
    <row r="710" spans="1:4" x14ac:dyDescent="0.35">
      <c r="A710" t="s">
        <v>123</v>
      </c>
      <c r="B710" s="68" t="s">
        <v>26</v>
      </c>
      <c r="C710" s="68" t="str">
        <f t="shared" si="9"/>
        <v>Perinatal-Small-General-Rural MAT Add-On Services:  MD - Group</v>
      </c>
      <c r="D710" s="71">
        <v>6.73</v>
      </c>
    </row>
    <row r="711" spans="1:4" x14ac:dyDescent="0.35">
      <c r="A711" t="s">
        <v>123</v>
      </c>
      <c r="B711" s="68" t="s">
        <v>27</v>
      </c>
      <c r="C711" s="68" t="str">
        <f t="shared" si="9"/>
        <v>Perinatal-Small-General-Rural Residential 3.1</v>
      </c>
      <c r="D711" s="37">
        <v>284.39999999999998</v>
      </c>
    </row>
    <row r="712" spans="1:4" x14ac:dyDescent="0.35">
      <c r="A712" t="s">
        <v>123</v>
      </c>
      <c r="B712" s="68" t="s">
        <v>28</v>
      </c>
      <c r="C712" s="68" t="str">
        <f t="shared" si="9"/>
        <v>Perinatal-Small-General-Rural Residential 3.3</v>
      </c>
      <c r="D712" s="37">
        <v>369.72</v>
      </c>
    </row>
    <row r="713" spans="1:4" x14ac:dyDescent="0.35">
      <c r="A713" t="s">
        <v>123</v>
      </c>
      <c r="B713" s="68" t="s">
        <v>29</v>
      </c>
      <c r="C713" s="68" t="str">
        <f t="shared" si="9"/>
        <v>Perinatal-Small-General-Rural Residential 3.5</v>
      </c>
      <c r="D713" s="37">
        <v>336.36</v>
      </c>
    </row>
    <row r="714" spans="1:4" x14ac:dyDescent="0.35">
      <c r="A714" t="s">
        <v>123</v>
      </c>
      <c r="B714" s="68" t="s">
        <v>30</v>
      </c>
      <c r="C714" s="68" t="str">
        <f t="shared" si="9"/>
        <v>Perinatal-Small-General-Rural Withdrawal Management 3.2</v>
      </c>
      <c r="D714" s="37">
        <v>373.74</v>
      </c>
    </row>
    <row r="715" spans="1:4" x14ac:dyDescent="0.35">
      <c r="A715" t="s">
        <v>123</v>
      </c>
      <c r="B715" s="68" t="s">
        <v>10</v>
      </c>
      <c r="C715" s="68" t="str">
        <f t="shared" si="9"/>
        <v>Perinatal-Small-General-Rural Room &amp; Board</v>
      </c>
      <c r="D715" s="37">
        <v>93.75</v>
      </c>
    </row>
    <row r="716" spans="1:4" x14ac:dyDescent="0.35">
      <c r="A716" t="s">
        <v>124</v>
      </c>
      <c r="B716" s="68" t="s">
        <v>81</v>
      </c>
      <c r="C716" s="68" t="str">
        <f t="shared" si="9"/>
        <v>Perinatal-Small-IMS Add-On Outpatient Type Svcs - Individual
(Includes: Peer Services, Care Coordination, Recovery Services, Clinical Consultation, LOC Brief Screening, etc)</v>
      </c>
      <c r="D716" s="37">
        <v>6.66</v>
      </c>
    </row>
    <row r="717" spans="1:4" x14ac:dyDescent="0.35">
      <c r="A717" t="s">
        <v>124</v>
      </c>
      <c r="B717" s="68" t="s">
        <v>82</v>
      </c>
      <c r="C717" s="68" t="str">
        <f t="shared" si="9"/>
        <v>Perinatal-Small-IMS Add-On Outpatient Type Svcs - Group
(Includes: Peer Services, Recovery Services, etc)</v>
      </c>
      <c r="D717" s="71">
        <v>1.48</v>
      </c>
    </row>
    <row r="718" spans="1:4" x14ac:dyDescent="0.35">
      <c r="A718" t="s">
        <v>124</v>
      </c>
      <c r="B718" s="68" t="s">
        <v>17</v>
      </c>
      <c r="C718" s="68" t="str">
        <f t="shared" si="9"/>
        <v>Perinatal-Small-IMS MAT Add-On Services: Physicians Assistant - Individual</v>
      </c>
      <c r="D718" s="37">
        <v>13.56</v>
      </c>
    </row>
    <row r="719" spans="1:4" x14ac:dyDescent="0.35">
      <c r="A719" t="s">
        <v>124</v>
      </c>
      <c r="B719" s="68" t="s">
        <v>18</v>
      </c>
      <c r="C719" s="68" t="str">
        <f t="shared" si="9"/>
        <v>Perinatal-Small-IMS MAT Add-On Services:  Physicians Assistant - Group</v>
      </c>
      <c r="D719" s="37">
        <v>3.01</v>
      </c>
    </row>
    <row r="720" spans="1:4" x14ac:dyDescent="0.35">
      <c r="A720" t="s">
        <v>124</v>
      </c>
      <c r="B720" s="68" t="s">
        <v>19</v>
      </c>
      <c r="C720" s="68" t="str">
        <f t="shared" si="9"/>
        <v>Perinatal-Small-IMS MAT Add-On Services:  Nurse Practitioner - Individual</v>
      </c>
      <c r="D720" s="37">
        <v>15.03</v>
      </c>
    </row>
    <row r="721" spans="1:4" x14ac:dyDescent="0.35">
      <c r="A721" t="s">
        <v>124</v>
      </c>
      <c r="B721" s="68" t="s">
        <v>20</v>
      </c>
      <c r="C721" s="68" t="str">
        <f t="shared" si="9"/>
        <v>Perinatal-Small-IMS MAT Add-On Services:  Nurse Practitioner - Group</v>
      </c>
      <c r="D721" s="37">
        <v>3.34</v>
      </c>
    </row>
    <row r="722" spans="1:4" x14ac:dyDescent="0.35">
      <c r="A722" t="s">
        <v>124</v>
      </c>
      <c r="B722" s="68" t="s">
        <v>21</v>
      </c>
      <c r="C722" s="68" t="str">
        <f t="shared" si="9"/>
        <v>Perinatal-Small-IMS MAT Add-On Services:  Registered Nurse - Individual</v>
      </c>
      <c r="D722" s="37">
        <v>12.28</v>
      </c>
    </row>
    <row r="723" spans="1:4" x14ac:dyDescent="0.35">
      <c r="A723" t="s">
        <v>124</v>
      </c>
      <c r="B723" s="68" t="s">
        <v>22</v>
      </c>
      <c r="C723" s="68" t="str">
        <f t="shared" si="9"/>
        <v>Perinatal-Small-IMS MAT Add-On Services:  Registered Nurse - Group</v>
      </c>
      <c r="D723" s="37">
        <v>2.73</v>
      </c>
    </row>
    <row r="724" spans="1:4" x14ac:dyDescent="0.35">
      <c r="A724" t="s">
        <v>124</v>
      </c>
      <c r="B724" s="68" t="s">
        <v>23</v>
      </c>
      <c r="C724" s="68" t="str">
        <f t="shared" si="9"/>
        <v>Perinatal-Small-IMS MAT Add-On Services:  Pharmacist - Individual</v>
      </c>
      <c r="D724" s="37">
        <v>14.47</v>
      </c>
    </row>
    <row r="725" spans="1:4" x14ac:dyDescent="0.35">
      <c r="A725" t="s">
        <v>124</v>
      </c>
      <c r="B725" s="68" t="s">
        <v>24</v>
      </c>
      <c r="C725" s="68" t="str">
        <f t="shared" si="9"/>
        <v>Perinatal-Small-IMS MAT Add-On Services:  Pharmacist - Group</v>
      </c>
      <c r="D725" s="37">
        <v>3.22</v>
      </c>
    </row>
    <row r="726" spans="1:4" x14ac:dyDescent="0.35">
      <c r="A726" t="s">
        <v>124</v>
      </c>
      <c r="B726" s="68" t="s">
        <v>25</v>
      </c>
      <c r="C726" s="68" t="str">
        <f t="shared" si="9"/>
        <v>Perinatal-Small-IMS MAT Add-On Services:  MD - Individual</v>
      </c>
      <c r="D726" s="37">
        <v>30.23</v>
      </c>
    </row>
    <row r="727" spans="1:4" x14ac:dyDescent="0.35">
      <c r="A727" t="s">
        <v>124</v>
      </c>
      <c r="B727" s="68" t="s">
        <v>26</v>
      </c>
      <c r="C727" s="68" t="str">
        <f t="shared" si="9"/>
        <v>Perinatal-Small-IMS MAT Add-On Services:  MD - Group</v>
      </c>
      <c r="D727" s="71">
        <v>6.73</v>
      </c>
    </row>
    <row r="728" spans="1:4" x14ac:dyDescent="0.35">
      <c r="A728" t="s">
        <v>124</v>
      </c>
      <c r="B728" s="68" t="s">
        <v>27</v>
      </c>
      <c r="C728" s="68" t="str">
        <f t="shared" si="9"/>
        <v>Perinatal-Small-IMS Residential 3.1</v>
      </c>
      <c r="D728" s="37">
        <v>284.39999999999998</v>
      </c>
    </row>
    <row r="729" spans="1:4" x14ac:dyDescent="0.35">
      <c r="A729" t="s">
        <v>124</v>
      </c>
      <c r="B729" s="68" t="s">
        <v>28</v>
      </c>
      <c r="C729" s="68" t="str">
        <f t="shared" si="9"/>
        <v>Perinatal-Small-IMS Residential 3.3</v>
      </c>
      <c r="D729" s="37">
        <v>369.72</v>
      </c>
    </row>
    <row r="730" spans="1:4" x14ac:dyDescent="0.35">
      <c r="A730" t="s">
        <v>124</v>
      </c>
      <c r="B730" s="68" t="s">
        <v>29</v>
      </c>
      <c r="C730" s="68" t="str">
        <f t="shared" si="9"/>
        <v>Perinatal-Small-IMS Residential 3.5</v>
      </c>
      <c r="D730" s="37">
        <v>336.36</v>
      </c>
    </row>
    <row r="731" spans="1:4" x14ac:dyDescent="0.35">
      <c r="A731" t="s">
        <v>124</v>
      </c>
      <c r="B731" s="68" t="s">
        <v>30</v>
      </c>
      <c r="C731" s="68" t="str">
        <f t="shared" si="9"/>
        <v>Perinatal-Small-IMS Withdrawal Management 3.2</v>
      </c>
      <c r="D731" s="37">
        <v>373.74</v>
      </c>
    </row>
    <row r="732" spans="1:4" x14ac:dyDescent="0.35">
      <c r="A732" t="s">
        <v>124</v>
      </c>
      <c r="B732" s="68" t="s">
        <v>10</v>
      </c>
      <c r="C732" s="68" t="str">
        <f t="shared" si="9"/>
        <v>Perinatal-Small-IMS Room &amp; Board</v>
      </c>
      <c r="D732" s="37">
        <v>93.75</v>
      </c>
    </row>
    <row r="733" spans="1:4" x14ac:dyDescent="0.35">
      <c r="A733" t="s">
        <v>125</v>
      </c>
      <c r="B733" s="68" t="s">
        <v>81</v>
      </c>
      <c r="C733" s="68" t="str">
        <f t="shared" si="9"/>
        <v>Perinatal-Small-IMS-Rural Add-On Outpatient Type Svcs - Individual
(Includes: Peer Services, Care Coordination, Recovery Services, Clinical Consultation, LOC Brief Screening, etc)</v>
      </c>
      <c r="D733" s="37">
        <v>6.93</v>
      </c>
    </row>
    <row r="734" spans="1:4" x14ac:dyDescent="0.35">
      <c r="A734" t="s">
        <v>125</v>
      </c>
      <c r="B734" s="68" t="s">
        <v>82</v>
      </c>
      <c r="C734" s="68" t="str">
        <f t="shared" si="9"/>
        <v>Perinatal-Small-IMS-Rural Add-On Outpatient Type Svcs - Group
(Includes: Peer Services, Recovery Services, etc)</v>
      </c>
      <c r="D734" s="71">
        <v>1.54</v>
      </c>
    </row>
    <row r="735" spans="1:4" x14ac:dyDescent="0.35">
      <c r="A735" t="s">
        <v>125</v>
      </c>
      <c r="B735" s="68" t="s">
        <v>17</v>
      </c>
      <c r="C735" s="68" t="str">
        <f t="shared" si="9"/>
        <v>Perinatal-Small-IMS-Rural MAT Add-On Services: Physicians Assistant - Individual</v>
      </c>
      <c r="D735" s="37">
        <v>14.1</v>
      </c>
    </row>
    <row r="736" spans="1:4" x14ac:dyDescent="0.35">
      <c r="A736" t="s">
        <v>125</v>
      </c>
      <c r="B736" s="68" t="s">
        <v>18</v>
      </c>
      <c r="C736" s="68" t="str">
        <f t="shared" si="9"/>
        <v>Perinatal-Small-IMS-Rural MAT Add-On Services:  Physicians Assistant - Group</v>
      </c>
      <c r="D736" s="37">
        <v>3.13</v>
      </c>
    </row>
    <row r="737" spans="1:4" x14ac:dyDescent="0.35">
      <c r="A737" t="s">
        <v>125</v>
      </c>
      <c r="B737" s="68" t="s">
        <v>19</v>
      </c>
      <c r="C737" s="68" t="str">
        <f t="shared" si="9"/>
        <v>Perinatal-Small-IMS-Rural MAT Add-On Services:  Nurse Practitioner - Individual</v>
      </c>
      <c r="D737" s="37">
        <v>15.63</v>
      </c>
    </row>
    <row r="738" spans="1:4" x14ac:dyDescent="0.35">
      <c r="A738" t="s">
        <v>125</v>
      </c>
      <c r="B738" s="68" t="s">
        <v>20</v>
      </c>
      <c r="C738" s="68" t="str">
        <f t="shared" si="9"/>
        <v>Perinatal-Small-IMS-Rural MAT Add-On Services:  Nurse Practitioner - Group</v>
      </c>
      <c r="D738" s="37">
        <v>3.47</v>
      </c>
    </row>
    <row r="739" spans="1:4" x14ac:dyDescent="0.35">
      <c r="A739" t="s">
        <v>125</v>
      </c>
      <c r="B739" s="68" t="s">
        <v>21</v>
      </c>
      <c r="C739" s="68" t="str">
        <f t="shared" si="9"/>
        <v>Perinatal-Small-IMS-Rural MAT Add-On Services:  Registered Nurse - Individual</v>
      </c>
      <c r="D739" s="37">
        <v>12.77</v>
      </c>
    </row>
    <row r="740" spans="1:4" x14ac:dyDescent="0.35">
      <c r="A740" t="s">
        <v>125</v>
      </c>
      <c r="B740" s="68" t="s">
        <v>22</v>
      </c>
      <c r="C740" s="68" t="str">
        <f t="shared" si="9"/>
        <v>Perinatal-Small-IMS-Rural MAT Add-On Services:  Registered Nurse - Group</v>
      </c>
      <c r="D740" s="37">
        <v>2.84</v>
      </c>
    </row>
    <row r="741" spans="1:4" x14ac:dyDescent="0.35">
      <c r="A741" t="s">
        <v>125</v>
      </c>
      <c r="B741" s="68" t="s">
        <v>23</v>
      </c>
      <c r="C741" s="68" t="str">
        <f t="shared" si="9"/>
        <v>Perinatal-Small-IMS-Rural MAT Add-On Services:  Pharmacist - Individual</v>
      </c>
      <c r="D741" s="37">
        <v>15.05</v>
      </c>
    </row>
    <row r="742" spans="1:4" x14ac:dyDescent="0.35">
      <c r="A742" t="s">
        <v>125</v>
      </c>
      <c r="B742" s="68" t="s">
        <v>24</v>
      </c>
      <c r="C742" s="68" t="str">
        <f t="shared" si="9"/>
        <v>Perinatal-Small-IMS-Rural MAT Add-On Services:  Pharmacist - Group</v>
      </c>
      <c r="D742" s="37">
        <v>3.34</v>
      </c>
    </row>
    <row r="743" spans="1:4" x14ac:dyDescent="0.35">
      <c r="A743" t="s">
        <v>125</v>
      </c>
      <c r="B743" s="68" t="s">
        <v>25</v>
      </c>
      <c r="C743" s="68" t="str">
        <f t="shared" si="9"/>
        <v>Perinatal-Small-IMS-Rural MAT Add-On Services:  MD - Individual</v>
      </c>
      <c r="D743" s="37">
        <v>31.44</v>
      </c>
    </row>
    <row r="744" spans="1:4" x14ac:dyDescent="0.35">
      <c r="A744" t="s">
        <v>125</v>
      </c>
      <c r="B744" s="68" t="s">
        <v>26</v>
      </c>
      <c r="C744" s="68" t="str">
        <f t="shared" si="9"/>
        <v>Perinatal-Small-IMS-Rural MAT Add-On Services:  MD - Group</v>
      </c>
      <c r="D744" s="37">
        <v>6.99</v>
      </c>
    </row>
    <row r="745" spans="1:4" x14ac:dyDescent="0.35">
      <c r="A745" t="s">
        <v>125</v>
      </c>
      <c r="B745" s="68" t="s">
        <v>27</v>
      </c>
      <c r="C745" s="68" t="str">
        <f t="shared" si="9"/>
        <v>Perinatal-Small-IMS-Rural Residential 3.1</v>
      </c>
      <c r="D745" s="37">
        <v>295.77</v>
      </c>
    </row>
    <row r="746" spans="1:4" x14ac:dyDescent="0.35">
      <c r="A746" t="s">
        <v>125</v>
      </c>
      <c r="B746" s="68" t="s">
        <v>28</v>
      </c>
      <c r="C746" s="68" t="str">
        <f t="shared" si="9"/>
        <v>Perinatal-Small-IMS-Rural Residential 3.3</v>
      </c>
      <c r="D746" s="37">
        <v>384.51</v>
      </c>
    </row>
    <row r="747" spans="1:4" x14ac:dyDescent="0.35">
      <c r="A747" t="s">
        <v>125</v>
      </c>
      <c r="B747" s="68" t="s">
        <v>29</v>
      </c>
      <c r="C747" s="68" t="str">
        <f t="shared" si="9"/>
        <v>Perinatal-Small-IMS-Rural Residential 3.5</v>
      </c>
      <c r="D747" s="37">
        <v>349.82</v>
      </c>
    </row>
    <row r="748" spans="1:4" x14ac:dyDescent="0.35">
      <c r="A748" t="s">
        <v>125</v>
      </c>
      <c r="B748" s="68" t="s">
        <v>30</v>
      </c>
      <c r="C748" s="68" t="str">
        <f t="shared" si="9"/>
        <v>Perinatal-Small-IMS-Rural Withdrawal Management 3.2</v>
      </c>
      <c r="D748" s="37">
        <v>388.69</v>
      </c>
    </row>
    <row r="749" spans="1:4" x14ac:dyDescent="0.35">
      <c r="A749" t="s">
        <v>125</v>
      </c>
      <c r="B749" s="68" t="s">
        <v>10</v>
      </c>
      <c r="C749" s="68" t="str">
        <f t="shared" ref="C749:C812" si="10">+CONCATENATE(A749," ",B749)</f>
        <v>Perinatal-Small-IMS-Rural Room &amp; Board</v>
      </c>
      <c r="D749" s="37">
        <v>97.5</v>
      </c>
    </row>
    <row r="750" spans="1:4" x14ac:dyDescent="0.35">
      <c r="A750" t="s">
        <v>126</v>
      </c>
      <c r="B750" s="68" t="s">
        <v>81</v>
      </c>
      <c r="C750" s="68" t="str">
        <f t="shared" si="10"/>
        <v>Perinatal-Small-290 Clients Add-On Outpatient Type Svcs - Individual
(Includes: Peer Services, Care Coordination, Recovery Services, Clinical Consultation, LOC Brief Screening, etc)</v>
      </c>
      <c r="D750" s="37">
        <v>9.06</v>
      </c>
    </row>
    <row r="751" spans="1:4" x14ac:dyDescent="0.35">
      <c r="A751" t="s">
        <v>126</v>
      </c>
      <c r="B751" s="68" t="s">
        <v>82</v>
      </c>
      <c r="C751" s="68" t="str">
        <f t="shared" si="10"/>
        <v>Perinatal-Small-290 Clients Add-On Outpatient Type Svcs - Group
(Includes: Peer Services, Recovery Services, etc)</v>
      </c>
      <c r="D751" s="71">
        <v>2.02</v>
      </c>
    </row>
    <row r="752" spans="1:4" x14ac:dyDescent="0.35">
      <c r="A752" t="s">
        <v>126</v>
      </c>
      <c r="B752" s="68" t="s">
        <v>17</v>
      </c>
      <c r="C752" s="68" t="str">
        <f t="shared" si="10"/>
        <v>Perinatal-Small-290 Clients MAT Add-On Services: Physicians Assistant - Individual</v>
      </c>
      <c r="D752" s="37">
        <v>18.440000000000001</v>
      </c>
    </row>
    <row r="753" spans="1:4" x14ac:dyDescent="0.35">
      <c r="A753" t="s">
        <v>126</v>
      </c>
      <c r="B753" s="68" t="s">
        <v>18</v>
      </c>
      <c r="C753" s="68" t="str">
        <f t="shared" si="10"/>
        <v>Perinatal-Small-290 Clients MAT Add-On Services:  Physicians Assistant - Group</v>
      </c>
      <c r="D753" s="37">
        <v>4.0999999999999996</v>
      </c>
    </row>
    <row r="754" spans="1:4" x14ac:dyDescent="0.35">
      <c r="A754" t="s">
        <v>126</v>
      </c>
      <c r="B754" s="68" t="s">
        <v>19</v>
      </c>
      <c r="C754" s="68" t="str">
        <f t="shared" si="10"/>
        <v>Perinatal-Small-290 Clients MAT Add-On Services:  Nurse Practitioner - Individual</v>
      </c>
      <c r="D754" s="37">
        <v>20.45</v>
      </c>
    </row>
    <row r="755" spans="1:4" x14ac:dyDescent="0.35">
      <c r="A755" t="s">
        <v>126</v>
      </c>
      <c r="B755" s="68" t="s">
        <v>20</v>
      </c>
      <c r="C755" s="68" t="str">
        <f t="shared" si="10"/>
        <v>Perinatal-Small-290 Clients MAT Add-On Services:  Nurse Practitioner - Group</v>
      </c>
      <c r="D755" s="37">
        <v>4.54</v>
      </c>
    </row>
    <row r="756" spans="1:4" x14ac:dyDescent="0.35">
      <c r="A756" t="s">
        <v>126</v>
      </c>
      <c r="B756" s="68" t="s">
        <v>21</v>
      </c>
      <c r="C756" s="68" t="str">
        <f t="shared" si="10"/>
        <v>Perinatal-Small-290 Clients MAT Add-On Services:  Registered Nurse - Individual</v>
      </c>
      <c r="D756" s="37">
        <v>16.7</v>
      </c>
    </row>
    <row r="757" spans="1:4" x14ac:dyDescent="0.35">
      <c r="A757" t="s">
        <v>126</v>
      </c>
      <c r="B757" s="68" t="s">
        <v>22</v>
      </c>
      <c r="C757" s="68" t="str">
        <f t="shared" si="10"/>
        <v>Perinatal-Small-290 Clients MAT Add-On Services:  Registered Nurse - Group</v>
      </c>
      <c r="D757" s="37">
        <v>3.71</v>
      </c>
    </row>
    <row r="758" spans="1:4" x14ac:dyDescent="0.35">
      <c r="A758" t="s">
        <v>126</v>
      </c>
      <c r="B758" s="68" t="s">
        <v>23</v>
      </c>
      <c r="C758" s="68" t="str">
        <f t="shared" si="10"/>
        <v>Perinatal-Small-290 Clients MAT Add-On Services:  Pharmacist - Individual</v>
      </c>
      <c r="D758" s="37">
        <v>19.68</v>
      </c>
    </row>
    <row r="759" spans="1:4" x14ac:dyDescent="0.35">
      <c r="A759" t="s">
        <v>126</v>
      </c>
      <c r="B759" s="68" t="s">
        <v>24</v>
      </c>
      <c r="C759" s="68" t="str">
        <f t="shared" si="10"/>
        <v>Perinatal-Small-290 Clients MAT Add-On Services:  Pharmacist - Group</v>
      </c>
      <c r="D759" s="37">
        <v>4.37</v>
      </c>
    </row>
    <row r="760" spans="1:4" x14ac:dyDescent="0.35">
      <c r="A760" t="s">
        <v>126</v>
      </c>
      <c r="B760" s="68" t="s">
        <v>25</v>
      </c>
      <c r="C760" s="68" t="str">
        <f t="shared" si="10"/>
        <v>Perinatal-Small-290 Clients MAT Add-On Services:  MD - Individual</v>
      </c>
      <c r="D760" s="37">
        <v>41.12</v>
      </c>
    </row>
    <row r="761" spans="1:4" x14ac:dyDescent="0.35">
      <c r="A761" t="s">
        <v>126</v>
      </c>
      <c r="B761" s="68" t="s">
        <v>26</v>
      </c>
      <c r="C761" s="68" t="str">
        <f t="shared" si="10"/>
        <v>Perinatal-Small-290 Clients MAT Add-On Services:  MD - Group</v>
      </c>
      <c r="D761" s="71">
        <v>9.15</v>
      </c>
    </row>
    <row r="762" spans="1:4" x14ac:dyDescent="0.35">
      <c r="A762" t="s">
        <v>126</v>
      </c>
      <c r="B762" s="68" t="s">
        <v>27</v>
      </c>
      <c r="C762" s="68" t="str">
        <f t="shared" si="10"/>
        <v>Perinatal-Small-290 Clients Residential 3.1</v>
      </c>
      <c r="D762" s="37">
        <v>386.78</v>
      </c>
    </row>
    <row r="763" spans="1:4" x14ac:dyDescent="0.35">
      <c r="A763" t="s">
        <v>126</v>
      </c>
      <c r="B763" s="68" t="s">
        <v>28</v>
      </c>
      <c r="C763" s="68" t="str">
        <f t="shared" si="10"/>
        <v>Perinatal-Small-290 Clients Residential 3.3</v>
      </c>
      <c r="D763" s="37">
        <v>502.82</v>
      </c>
    </row>
    <row r="764" spans="1:4" x14ac:dyDescent="0.35">
      <c r="A764" t="s">
        <v>126</v>
      </c>
      <c r="B764" s="68" t="s">
        <v>29</v>
      </c>
      <c r="C764" s="68" t="str">
        <f t="shared" si="10"/>
        <v>Perinatal-Small-290 Clients Residential 3.5</v>
      </c>
      <c r="D764" s="37">
        <v>457.45</v>
      </c>
    </row>
    <row r="765" spans="1:4" x14ac:dyDescent="0.35">
      <c r="A765" t="s">
        <v>126</v>
      </c>
      <c r="B765" s="68" t="s">
        <v>30</v>
      </c>
      <c r="C765" s="68" t="str">
        <f t="shared" si="10"/>
        <v>Perinatal-Small-290 Clients Withdrawal Management 3.2</v>
      </c>
      <c r="D765" s="37">
        <v>508.29</v>
      </c>
    </row>
    <row r="766" spans="1:4" x14ac:dyDescent="0.35">
      <c r="A766" t="s">
        <v>126</v>
      </c>
      <c r="B766" s="68" t="s">
        <v>10</v>
      </c>
      <c r="C766" s="68" t="str">
        <f t="shared" si="10"/>
        <v>Perinatal-Small-290 Clients Room &amp; Board</v>
      </c>
      <c r="D766" s="37">
        <v>127.5</v>
      </c>
    </row>
    <row r="767" spans="1:4" x14ac:dyDescent="0.35">
      <c r="A767" t="s">
        <v>127</v>
      </c>
      <c r="B767" s="68" t="s">
        <v>81</v>
      </c>
      <c r="C767" s="68" t="str">
        <f t="shared" si="10"/>
        <v>Perinatal-Small-290 Clients-Rural Add-On Outpatient Type Svcs - Individual
(Includes: Peer Services, Care Coordination, Recovery Services, Clinical Consultation, LOC Brief Screening, etc)</v>
      </c>
      <c r="D767" s="37">
        <v>9.33</v>
      </c>
    </row>
    <row r="768" spans="1:4" x14ac:dyDescent="0.35">
      <c r="A768" t="s">
        <v>127</v>
      </c>
      <c r="B768" s="68" t="s">
        <v>82</v>
      </c>
      <c r="C768" s="68" t="str">
        <f t="shared" si="10"/>
        <v>Perinatal-Small-290 Clients-Rural Add-On Outpatient Type Svcs - Group
(Includes: Peer Services, Recovery Services, etc)</v>
      </c>
      <c r="D768" s="71">
        <v>2.0699999999999998</v>
      </c>
    </row>
    <row r="769" spans="1:4" x14ac:dyDescent="0.35">
      <c r="A769" t="s">
        <v>127</v>
      </c>
      <c r="B769" s="68" t="s">
        <v>17</v>
      </c>
      <c r="C769" s="68" t="str">
        <f t="shared" si="10"/>
        <v>Perinatal-Small-290 Clients-Rural MAT Add-On Services: Physicians Assistant - Individual</v>
      </c>
      <c r="D769" s="37">
        <v>18.98</v>
      </c>
    </row>
    <row r="770" spans="1:4" x14ac:dyDescent="0.35">
      <c r="A770" t="s">
        <v>127</v>
      </c>
      <c r="B770" s="68" t="s">
        <v>18</v>
      </c>
      <c r="C770" s="68" t="str">
        <f t="shared" si="10"/>
        <v>Perinatal-Small-290 Clients-Rural MAT Add-On Services:  Physicians Assistant - Group</v>
      </c>
      <c r="D770" s="37">
        <v>4.22</v>
      </c>
    </row>
    <row r="771" spans="1:4" x14ac:dyDescent="0.35">
      <c r="A771" t="s">
        <v>127</v>
      </c>
      <c r="B771" s="68" t="s">
        <v>19</v>
      </c>
      <c r="C771" s="68" t="str">
        <f t="shared" si="10"/>
        <v>Perinatal-Small-290 Clients-Rural MAT Add-On Services:  Nurse Practitioner - Individual</v>
      </c>
      <c r="D771" s="37">
        <v>21.05</v>
      </c>
    </row>
    <row r="772" spans="1:4" x14ac:dyDescent="0.35">
      <c r="A772" t="s">
        <v>127</v>
      </c>
      <c r="B772" s="68" t="s">
        <v>20</v>
      </c>
      <c r="C772" s="68" t="str">
        <f t="shared" si="10"/>
        <v>Perinatal-Small-290 Clients-Rural MAT Add-On Services:  Nurse Practitioner - Group</v>
      </c>
      <c r="D772" s="37">
        <v>4.68</v>
      </c>
    </row>
    <row r="773" spans="1:4" x14ac:dyDescent="0.35">
      <c r="A773" t="s">
        <v>127</v>
      </c>
      <c r="B773" s="68" t="s">
        <v>21</v>
      </c>
      <c r="C773" s="68" t="str">
        <f t="shared" si="10"/>
        <v>Perinatal-Small-290 Clients-Rural MAT Add-On Services:  Registered Nurse - Individual</v>
      </c>
      <c r="D773" s="37">
        <v>17.190000000000001</v>
      </c>
    </row>
    <row r="774" spans="1:4" x14ac:dyDescent="0.35">
      <c r="A774" t="s">
        <v>127</v>
      </c>
      <c r="B774" s="68" t="s">
        <v>22</v>
      </c>
      <c r="C774" s="68" t="str">
        <f t="shared" si="10"/>
        <v>Perinatal-Small-290 Clients-Rural MAT Add-On Services:  Registered Nurse - Group</v>
      </c>
      <c r="D774" s="37">
        <v>3.82</v>
      </c>
    </row>
    <row r="775" spans="1:4" x14ac:dyDescent="0.35">
      <c r="A775" t="s">
        <v>127</v>
      </c>
      <c r="B775" s="68" t="s">
        <v>23</v>
      </c>
      <c r="C775" s="68" t="str">
        <f t="shared" si="10"/>
        <v>Perinatal-Small-290 Clients-Rural MAT Add-On Services:  Pharmacist - Individual</v>
      </c>
      <c r="D775" s="37">
        <v>20.260000000000002</v>
      </c>
    </row>
    <row r="776" spans="1:4" x14ac:dyDescent="0.35">
      <c r="A776" t="s">
        <v>127</v>
      </c>
      <c r="B776" s="68" t="s">
        <v>24</v>
      </c>
      <c r="C776" s="68" t="str">
        <f t="shared" si="10"/>
        <v>Perinatal-Small-290 Clients-Rural MAT Add-On Services:  Pharmacist - Group</v>
      </c>
      <c r="D776" s="37">
        <v>4.5</v>
      </c>
    </row>
    <row r="777" spans="1:4" x14ac:dyDescent="0.35">
      <c r="A777" t="s">
        <v>127</v>
      </c>
      <c r="B777" s="68" t="s">
        <v>25</v>
      </c>
      <c r="C777" s="68" t="str">
        <f t="shared" si="10"/>
        <v>Perinatal-Small-290 Clients-Rural MAT Add-On Services:  MD - Individual</v>
      </c>
      <c r="D777" s="37">
        <v>42.32</v>
      </c>
    </row>
    <row r="778" spans="1:4" x14ac:dyDescent="0.35">
      <c r="A778" t="s">
        <v>127</v>
      </c>
      <c r="B778" s="68" t="s">
        <v>26</v>
      </c>
      <c r="C778" s="68" t="str">
        <f t="shared" si="10"/>
        <v>Perinatal-Small-290 Clients-Rural MAT Add-On Services:  MD - Group</v>
      </c>
      <c r="D778" s="71">
        <v>9.42</v>
      </c>
    </row>
    <row r="779" spans="1:4" x14ac:dyDescent="0.35">
      <c r="A779" t="s">
        <v>127</v>
      </c>
      <c r="B779" s="68" t="s">
        <v>27</v>
      </c>
      <c r="C779" s="68" t="str">
        <f t="shared" si="10"/>
        <v>Perinatal-Small-290 Clients-Rural Residential 3.1</v>
      </c>
      <c r="D779" s="37">
        <v>398.16</v>
      </c>
    </row>
    <row r="780" spans="1:4" x14ac:dyDescent="0.35">
      <c r="A780" t="s">
        <v>127</v>
      </c>
      <c r="B780" s="68" t="s">
        <v>28</v>
      </c>
      <c r="C780" s="68" t="str">
        <f t="shared" si="10"/>
        <v>Perinatal-Small-290 Clients-Rural Residential 3.3</v>
      </c>
      <c r="D780" s="37">
        <v>517.61</v>
      </c>
    </row>
    <row r="781" spans="1:4" x14ac:dyDescent="0.35">
      <c r="A781" t="s">
        <v>127</v>
      </c>
      <c r="B781" s="68" t="s">
        <v>29</v>
      </c>
      <c r="C781" s="68" t="str">
        <f t="shared" si="10"/>
        <v>Perinatal-Small-290 Clients-Rural Residential 3.5</v>
      </c>
      <c r="D781" s="37">
        <v>470.91</v>
      </c>
    </row>
    <row r="782" spans="1:4" x14ac:dyDescent="0.35">
      <c r="A782" t="s">
        <v>127</v>
      </c>
      <c r="B782" s="68" t="s">
        <v>30</v>
      </c>
      <c r="C782" s="68" t="str">
        <f t="shared" si="10"/>
        <v>Perinatal-Small-290 Clients-Rural Withdrawal Management 3.2</v>
      </c>
      <c r="D782" s="37">
        <v>523.24</v>
      </c>
    </row>
    <row r="783" spans="1:4" x14ac:dyDescent="0.35">
      <c r="A783" t="s">
        <v>127</v>
      </c>
      <c r="B783" s="68" t="s">
        <v>10</v>
      </c>
      <c r="C783" s="68" t="str">
        <f t="shared" si="10"/>
        <v>Perinatal-Small-290 Clients-Rural Room &amp; Board</v>
      </c>
      <c r="D783" s="37">
        <v>131.25</v>
      </c>
    </row>
    <row r="784" spans="1:4" x14ac:dyDescent="0.35">
      <c r="A784" t="s">
        <v>128</v>
      </c>
      <c r="B784" s="68" t="s">
        <v>81</v>
      </c>
      <c r="C784" s="68" t="str">
        <f t="shared" si="10"/>
        <v>Perinatal-Small-County Owned Add-On Outpatient Type Svcs - Individual
(Includes: Peer Services, Care Coordination, Recovery Services, Clinical Consultation, LOC Brief Screening, etc)</v>
      </c>
      <c r="D784" s="37">
        <v>6.13</v>
      </c>
    </row>
    <row r="785" spans="1:4" x14ac:dyDescent="0.35">
      <c r="A785" t="s">
        <v>128</v>
      </c>
      <c r="B785" s="68" t="s">
        <v>82</v>
      </c>
      <c r="C785" s="68" t="str">
        <f t="shared" si="10"/>
        <v>Perinatal-Small-County Owned Add-On Outpatient Type Svcs - Group
(Includes: Peer Services, Recovery Services, etc)</v>
      </c>
      <c r="D785" s="71">
        <v>1.36</v>
      </c>
    </row>
    <row r="786" spans="1:4" x14ac:dyDescent="0.35">
      <c r="A786" t="s">
        <v>128</v>
      </c>
      <c r="B786" s="68" t="s">
        <v>17</v>
      </c>
      <c r="C786" s="68" t="str">
        <f t="shared" si="10"/>
        <v>Perinatal-Small-County Owned MAT Add-On Services: Physicians Assistant - Individual</v>
      </c>
      <c r="D786" s="37">
        <v>12.47</v>
      </c>
    </row>
    <row r="787" spans="1:4" x14ac:dyDescent="0.35">
      <c r="A787" t="s">
        <v>128</v>
      </c>
      <c r="B787" s="68" t="s">
        <v>18</v>
      </c>
      <c r="C787" s="68" t="str">
        <f t="shared" si="10"/>
        <v>Perinatal-Small-County Owned MAT Add-On Services:  Physicians Assistant - Group</v>
      </c>
      <c r="D787" s="37">
        <v>2.77</v>
      </c>
    </row>
    <row r="788" spans="1:4" x14ac:dyDescent="0.35">
      <c r="A788" t="s">
        <v>128</v>
      </c>
      <c r="B788" s="68" t="s">
        <v>19</v>
      </c>
      <c r="C788" s="68" t="str">
        <f t="shared" si="10"/>
        <v>Perinatal-Small-County Owned MAT Add-On Services:  Nurse Practitioner - Individual</v>
      </c>
      <c r="D788" s="37">
        <v>13.83</v>
      </c>
    </row>
    <row r="789" spans="1:4" x14ac:dyDescent="0.35">
      <c r="A789" t="s">
        <v>128</v>
      </c>
      <c r="B789" s="68" t="s">
        <v>20</v>
      </c>
      <c r="C789" s="68" t="str">
        <f t="shared" si="10"/>
        <v>Perinatal-Small-County Owned MAT Add-On Services:  Nurse Practitioner - Group</v>
      </c>
      <c r="D789" s="37">
        <v>3.07</v>
      </c>
    </row>
    <row r="790" spans="1:4" x14ac:dyDescent="0.35">
      <c r="A790" t="s">
        <v>128</v>
      </c>
      <c r="B790" s="68" t="s">
        <v>21</v>
      </c>
      <c r="C790" s="68" t="str">
        <f t="shared" si="10"/>
        <v>Perinatal-Small-County Owned MAT Add-On Services:  Registered Nurse - Individual</v>
      </c>
      <c r="D790" s="37">
        <v>11.3</v>
      </c>
    </row>
    <row r="791" spans="1:4" x14ac:dyDescent="0.35">
      <c r="A791" t="s">
        <v>128</v>
      </c>
      <c r="B791" s="68" t="s">
        <v>22</v>
      </c>
      <c r="C791" s="68" t="str">
        <f t="shared" si="10"/>
        <v>Perinatal-Small-County Owned MAT Add-On Services:  Registered Nurse - Group</v>
      </c>
      <c r="D791" s="37">
        <v>2.5099999999999998</v>
      </c>
    </row>
    <row r="792" spans="1:4" x14ac:dyDescent="0.35">
      <c r="A792" t="s">
        <v>128</v>
      </c>
      <c r="B792" s="68" t="s">
        <v>23</v>
      </c>
      <c r="C792" s="68" t="str">
        <f t="shared" si="10"/>
        <v>Perinatal-Small-County Owned MAT Add-On Services:  Pharmacist - Individual</v>
      </c>
      <c r="D792" s="37">
        <v>13.31</v>
      </c>
    </row>
    <row r="793" spans="1:4" x14ac:dyDescent="0.35">
      <c r="A793" t="s">
        <v>128</v>
      </c>
      <c r="B793" s="68" t="s">
        <v>24</v>
      </c>
      <c r="C793" s="68" t="str">
        <f t="shared" si="10"/>
        <v>Perinatal-Small-County Owned MAT Add-On Services:  Pharmacist - Group</v>
      </c>
      <c r="D793" s="37">
        <v>2.96</v>
      </c>
    </row>
    <row r="794" spans="1:4" x14ac:dyDescent="0.35">
      <c r="A794" t="s">
        <v>128</v>
      </c>
      <c r="B794" s="68" t="s">
        <v>25</v>
      </c>
      <c r="C794" s="68" t="str">
        <f t="shared" si="10"/>
        <v>Perinatal-Small-County Owned MAT Add-On Services:  MD - Individual</v>
      </c>
      <c r="D794" s="37">
        <v>27.81</v>
      </c>
    </row>
    <row r="795" spans="1:4" x14ac:dyDescent="0.35">
      <c r="A795" t="s">
        <v>128</v>
      </c>
      <c r="B795" s="68" t="s">
        <v>26</v>
      </c>
      <c r="C795" s="68" t="str">
        <f t="shared" si="10"/>
        <v>Perinatal-Small-County Owned MAT Add-On Services:  MD - Group</v>
      </c>
      <c r="D795" s="71">
        <v>6.19</v>
      </c>
    </row>
    <row r="796" spans="1:4" x14ac:dyDescent="0.35">
      <c r="A796" t="s">
        <v>128</v>
      </c>
      <c r="B796" s="68" t="s">
        <v>27</v>
      </c>
      <c r="C796" s="68" t="str">
        <f t="shared" si="10"/>
        <v>Perinatal-Small-County Owned Residential 3.1</v>
      </c>
      <c r="D796" s="37">
        <v>261.64999999999998</v>
      </c>
    </row>
    <row r="797" spans="1:4" x14ac:dyDescent="0.35">
      <c r="A797" t="s">
        <v>128</v>
      </c>
      <c r="B797" s="68" t="s">
        <v>28</v>
      </c>
      <c r="C797" s="68" t="str">
        <f t="shared" si="10"/>
        <v>Perinatal-Small-County Owned Residential 3.3</v>
      </c>
      <c r="D797" s="37">
        <v>340.14</v>
      </c>
    </row>
    <row r="798" spans="1:4" x14ac:dyDescent="0.35">
      <c r="A798" t="s">
        <v>128</v>
      </c>
      <c r="B798" s="68" t="s">
        <v>29</v>
      </c>
      <c r="C798" s="68" t="str">
        <f t="shared" si="10"/>
        <v>Perinatal-Small-County Owned Residential 3.5</v>
      </c>
      <c r="D798" s="37">
        <v>309.45</v>
      </c>
    </row>
    <row r="799" spans="1:4" x14ac:dyDescent="0.35">
      <c r="A799" t="s">
        <v>128</v>
      </c>
      <c r="B799" s="68" t="s">
        <v>30</v>
      </c>
      <c r="C799" s="68" t="str">
        <f t="shared" si="10"/>
        <v>Perinatal-Small-County Owned Withdrawal Management 3.2</v>
      </c>
      <c r="D799" s="37">
        <v>343.84</v>
      </c>
    </row>
    <row r="800" spans="1:4" x14ac:dyDescent="0.35">
      <c r="A800" t="s">
        <v>128</v>
      </c>
      <c r="B800" s="68" t="s">
        <v>10</v>
      </c>
      <c r="C800" s="68" t="str">
        <f t="shared" si="10"/>
        <v>Perinatal-Small-County Owned Room &amp; Board</v>
      </c>
      <c r="D800" s="37">
        <v>86.25</v>
      </c>
    </row>
    <row r="801" spans="1:4" x14ac:dyDescent="0.35">
      <c r="A801" t="s">
        <v>129</v>
      </c>
      <c r="B801" s="68" t="s">
        <v>81</v>
      </c>
      <c r="C801" s="68" t="str">
        <f t="shared" si="10"/>
        <v>Perinatal-Small-County Owned-Rural Add-On Outpatient Type Svcs - Individual
(Includes: Peer Services, Care Coordination, Recovery Services, Clinical Consultation, LOC Brief Screening, etc)</v>
      </c>
      <c r="D801" s="37">
        <v>6.4</v>
      </c>
    </row>
    <row r="802" spans="1:4" x14ac:dyDescent="0.35">
      <c r="A802" t="s">
        <v>129</v>
      </c>
      <c r="B802" s="68" t="s">
        <v>82</v>
      </c>
      <c r="C802" s="68" t="str">
        <f t="shared" si="10"/>
        <v>Perinatal-Small-County Owned-Rural Add-On Outpatient Type Svcs - Group
(Includes: Peer Services, Recovery Services, etc)</v>
      </c>
      <c r="D802" s="71">
        <v>1.42</v>
      </c>
    </row>
    <row r="803" spans="1:4" x14ac:dyDescent="0.35">
      <c r="A803" t="s">
        <v>129</v>
      </c>
      <c r="B803" s="68" t="s">
        <v>17</v>
      </c>
      <c r="C803" s="68" t="str">
        <f t="shared" si="10"/>
        <v>Perinatal-Small-County Owned-Rural MAT Add-On Services: Physicians Assistant - Individual</v>
      </c>
      <c r="D803" s="37">
        <v>13.02</v>
      </c>
    </row>
    <row r="804" spans="1:4" x14ac:dyDescent="0.35">
      <c r="A804" t="s">
        <v>129</v>
      </c>
      <c r="B804" s="68" t="s">
        <v>18</v>
      </c>
      <c r="C804" s="68" t="str">
        <f t="shared" si="10"/>
        <v>Perinatal-Small-County Owned-Rural MAT Add-On Services:  Physicians Assistant - Group</v>
      </c>
      <c r="D804" s="37">
        <v>2.89</v>
      </c>
    </row>
    <row r="805" spans="1:4" x14ac:dyDescent="0.35">
      <c r="A805" t="s">
        <v>129</v>
      </c>
      <c r="B805" s="68" t="s">
        <v>19</v>
      </c>
      <c r="C805" s="68" t="str">
        <f t="shared" si="10"/>
        <v>Perinatal-Small-County Owned-Rural MAT Add-On Services:  Nurse Practitioner - Individual</v>
      </c>
      <c r="D805" s="37">
        <v>14.43</v>
      </c>
    </row>
    <row r="806" spans="1:4" x14ac:dyDescent="0.35">
      <c r="A806" t="s">
        <v>129</v>
      </c>
      <c r="B806" s="68" t="s">
        <v>20</v>
      </c>
      <c r="C806" s="68" t="str">
        <f t="shared" si="10"/>
        <v>Perinatal-Small-County Owned-Rural MAT Add-On Services:  Nurse Practitioner - Group</v>
      </c>
      <c r="D806" s="37">
        <v>3.21</v>
      </c>
    </row>
    <row r="807" spans="1:4" x14ac:dyDescent="0.35">
      <c r="A807" t="s">
        <v>129</v>
      </c>
      <c r="B807" s="68" t="s">
        <v>21</v>
      </c>
      <c r="C807" s="68" t="str">
        <f t="shared" si="10"/>
        <v>Perinatal-Small-County Owned-Rural MAT Add-On Services:  Registered Nurse - Individual</v>
      </c>
      <c r="D807" s="37">
        <v>11.79</v>
      </c>
    </row>
    <row r="808" spans="1:4" x14ac:dyDescent="0.35">
      <c r="A808" t="s">
        <v>129</v>
      </c>
      <c r="B808" s="68" t="s">
        <v>22</v>
      </c>
      <c r="C808" s="68" t="str">
        <f t="shared" si="10"/>
        <v>Perinatal-Small-County Owned-Rural MAT Add-On Services:  Registered Nurse - Group</v>
      </c>
      <c r="D808" s="37">
        <v>2.62</v>
      </c>
    </row>
    <row r="809" spans="1:4" x14ac:dyDescent="0.35">
      <c r="A809" t="s">
        <v>129</v>
      </c>
      <c r="B809" s="68" t="s">
        <v>23</v>
      </c>
      <c r="C809" s="68" t="str">
        <f t="shared" si="10"/>
        <v>Perinatal-Small-County Owned-Rural MAT Add-On Services:  Pharmacist - Individual</v>
      </c>
      <c r="D809" s="37">
        <v>13.89</v>
      </c>
    </row>
    <row r="810" spans="1:4" x14ac:dyDescent="0.35">
      <c r="A810" t="s">
        <v>129</v>
      </c>
      <c r="B810" s="68" t="s">
        <v>24</v>
      </c>
      <c r="C810" s="68" t="str">
        <f t="shared" si="10"/>
        <v>Perinatal-Small-County Owned-Rural MAT Add-On Services:  Pharmacist - Group</v>
      </c>
      <c r="D810" s="37">
        <v>3.09</v>
      </c>
    </row>
    <row r="811" spans="1:4" x14ac:dyDescent="0.35">
      <c r="A811" t="s">
        <v>129</v>
      </c>
      <c r="B811" s="68" t="s">
        <v>25</v>
      </c>
      <c r="C811" s="68" t="str">
        <f t="shared" si="10"/>
        <v>Perinatal-Small-County Owned-Rural MAT Add-On Services:  MD - Individual</v>
      </c>
      <c r="D811" s="37">
        <v>29.02</v>
      </c>
    </row>
    <row r="812" spans="1:4" x14ac:dyDescent="0.35">
      <c r="A812" t="s">
        <v>129</v>
      </c>
      <c r="B812" s="68" t="s">
        <v>26</v>
      </c>
      <c r="C812" s="68" t="str">
        <f t="shared" si="10"/>
        <v>Perinatal-Small-County Owned-Rural MAT Add-On Services:  MD - Group</v>
      </c>
      <c r="D812" s="71">
        <v>6.46</v>
      </c>
    </row>
    <row r="813" spans="1:4" x14ac:dyDescent="0.35">
      <c r="A813" t="s">
        <v>129</v>
      </c>
      <c r="B813" s="68" t="s">
        <v>27</v>
      </c>
      <c r="C813" s="68" t="str">
        <f t="shared" ref="C813:C817" si="11">+CONCATENATE(A813," ",B813)</f>
        <v>Perinatal-Small-County Owned-Rural Residential 3.1</v>
      </c>
      <c r="D813" s="37">
        <v>273.02</v>
      </c>
    </row>
    <row r="814" spans="1:4" x14ac:dyDescent="0.35">
      <c r="A814" t="s">
        <v>129</v>
      </c>
      <c r="B814" s="68" t="s">
        <v>28</v>
      </c>
      <c r="C814" s="68" t="str">
        <f t="shared" si="11"/>
        <v>Perinatal-Small-County Owned-Rural Residential 3.3</v>
      </c>
      <c r="D814" s="37">
        <v>354.93</v>
      </c>
    </row>
    <row r="815" spans="1:4" x14ac:dyDescent="0.35">
      <c r="A815" t="s">
        <v>129</v>
      </c>
      <c r="B815" s="68" t="s">
        <v>29</v>
      </c>
      <c r="C815" s="68" t="str">
        <f t="shared" si="11"/>
        <v>Perinatal-Small-County Owned-Rural Residential 3.5</v>
      </c>
      <c r="D815" s="37">
        <v>322.91000000000003</v>
      </c>
    </row>
    <row r="816" spans="1:4" x14ac:dyDescent="0.35">
      <c r="A816" t="s">
        <v>129</v>
      </c>
      <c r="B816" s="68" t="s">
        <v>30</v>
      </c>
      <c r="C816" s="68" t="str">
        <f t="shared" si="11"/>
        <v>Perinatal-Small-County Owned-Rural Withdrawal Management 3.2</v>
      </c>
      <c r="D816" s="37">
        <v>358.79</v>
      </c>
    </row>
    <row r="817" spans="1:4" x14ac:dyDescent="0.35">
      <c r="A817" t="s">
        <v>129</v>
      </c>
      <c r="B817" s="68" t="s">
        <v>10</v>
      </c>
      <c r="C817" s="68" t="str">
        <f t="shared" si="11"/>
        <v>Perinatal-Small-County Owned-Rural Room &amp; Board</v>
      </c>
      <c r="D817" s="37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AC1-5412-4526-B62C-285AF9B7FEF4}">
  <dimension ref="A1:V44"/>
  <sheetViews>
    <sheetView topLeftCell="A16" workbookViewId="0">
      <selection activeCell="G15" sqref="G15"/>
    </sheetView>
  </sheetViews>
  <sheetFormatPr defaultRowHeight="14.5" x14ac:dyDescent="0.35"/>
  <cols>
    <col min="1" max="1" width="2.54296875" customWidth="1"/>
    <col min="2" max="2" width="46.81640625" customWidth="1"/>
    <col min="3" max="3" width="22.1796875" customWidth="1"/>
    <col min="4" max="4" width="13.453125" customWidth="1"/>
    <col min="5" max="18" width="16.1796875" customWidth="1"/>
    <col min="19" max="19" width="3.453125" customWidth="1"/>
    <col min="20" max="22" width="16.1796875" style="37" customWidth="1"/>
  </cols>
  <sheetData>
    <row r="1" spans="1:22" x14ac:dyDescent="0.35">
      <c r="A1" s="1" t="s">
        <v>0</v>
      </c>
    </row>
    <row r="2" spans="1:22" x14ac:dyDescent="0.35">
      <c r="A2" s="2" t="s">
        <v>166</v>
      </c>
    </row>
    <row r="3" spans="1:22" x14ac:dyDescent="0.35">
      <c r="A3" s="2"/>
    </row>
    <row r="4" spans="1:22" x14ac:dyDescent="0.35">
      <c r="A4" s="2"/>
      <c r="B4" s="5" t="s">
        <v>1</v>
      </c>
      <c r="C4" s="140">
        <f>'Final Recon - Summary'!C4</f>
        <v>0</v>
      </c>
      <c r="D4" s="141"/>
      <c r="E4" s="142"/>
    </row>
    <row r="5" spans="1:22" x14ac:dyDescent="0.35">
      <c r="A5" s="2"/>
      <c r="B5" s="5" t="s">
        <v>2</v>
      </c>
      <c r="C5" s="143">
        <f>'Final Recon - Summary'!C5</f>
        <v>0</v>
      </c>
      <c r="D5" s="144"/>
      <c r="E5" s="145"/>
    </row>
    <row r="6" spans="1:22" x14ac:dyDescent="0.35">
      <c r="B6" s="5" t="s">
        <v>3</v>
      </c>
      <c r="C6" s="143">
        <f>'Final Recon - Summary'!C6</f>
        <v>0</v>
      </c>
      <c r="D6" s="144"/>
      <c r="E6" s="145"/>
    </row>
    <row r="7" spans="1:22" x14ac:dyDescent="0.35">
      <c r="T7"/>
      <c r="U7"/>
      <c r="V7"/>
    </row>
    <row r="8" spans="1:22" ht="24" x14ac:dyDescent="0.35">
      <c r="A8" s="17" t="s">
        <v>14</v>
      </c>
      <c r="B8" s="18" t="s">
        <v>4</v>
      </c>
      <c r="C8" s="18" t="s">
        <v>11</v>
      </c>
      <c r="D8" s="19" t="s">
        <v>5</v>
      </c>
      <c r="E8" s="20" t="s">
        <v>8</v>
      </c>
      <c r="F8" s="21" t="s">
        <v>9</v>
      </c>
      <c r="G8" s="20" t="s">
        <v>50</v>
      </c>
      <c r="H8" s="21" t="s">
        <v>51</v>
      </c>
      <c r="I8" s="22" t="s">
        <v>52</v>
      </c>
      <c r="J8" s="22" t="s">
        <v>53</v>
      </c>
      <c r="K8" s="22" t="s">
        <v>56</v>
      </c>
      <c r="L8" s="22" t="s">
        <v>55</v>
      </c>
      <c r="M8" s="22" t="s">
        <v>54</v>
      </c>
      <c r="N8" s="22" t="s">
        <v>57</v>
      </c>
      <c r="O8" s="22" t="s">
        <v>60</v>
      </c>
      <c r="P8" s="22" t="s">
        <v>61</v>
      </c>
      <c r="Q8" s="22" t="s">
        <v>58</v>
      </c>
      <c r="R8" s="22" t="s">
        <v>59</v>
      </c>
      <c r="T8" s="40" t="s">
        <v>62</v>
      </c>
      <c r="U8" s="41" t="s">
        <v>63</v>
      </c>
      <c r="V8" s="42" t="s">
        <v>64</v>
      </c>
    </row>
    <row r="9" spans="1:22" ht="29" x14ac:dyDescent="0.35">
      <c r="A9" s="23">
        <f>$C$5</f>
        <v>0</v>
      </c>
      <c r="B9" s="36" t="s">
        <v>31</v>
      </c>
      <c r="C9" s="25" t="s">
        <v>73</v>
      </c>
      <c r="D9" s="146">
        <f>'Final Recon - Summary'!D11</f>
        <v>5.33</v>
      </c>
      <c r="E9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9" s="27">
        <f>+D9*E9</f>
        <v>0</v>
      </c>
      <c r="G9" s="59"/>
      <c r="H9" s="27">
        <f>+D9*G9</f>
        <v>0</v>
      </c>
      <c r="I9" s="59"/>
      <c r="J9" s="27">
        <f>UnitsDetails[[#This Row],[ODS General Units]]*UnitsDetails[[#This Row],[Rate]]</f>
        <v>0</v>
      </c>
      <c r="K9" s="59"/>
      <c r="L9" s="28">
        <f>UnitsDetails[[#This Row],[Rate]]*UnitsDetails[[#This Row],[ODS DMC AB109 Units]]</f>
        <v>0</v>
      </c>
      <c r="M9" s="59"/>
      <c r="N9" s="28">
        <f>UnitsDetails[[#This Row],[Rate]]*UnitsDetails[[#This Row],[ODS AB109 Units]]</f>
        <v>0</v>
      </c>
      <c r="O9" s="59"/>
      <c r="P9" s="28">
        <f>UnitsDetails[[#This Row],[Rate]]*UnitsDetails[[#This Row],[SUD Non-Billable Units]]</f>
        <v>0</v>
      </c>
      <c r="Q9" s="59"/>
      <c r="R9" s="28">
        <f>UnitsDetails[[#This Row],[Rate]]*UnitsDetails[[#This Row],[Room &amp; Board Units]]</f>
        <v>0</v>
      </c>
      <c r="T9" s="43">
        <f>'Final Recon - Summary'!G11</f>
        <v>0</v>
      </c>
      <c r="U9" s="26">
        <f>UnitsDetails[[#This Row],[Final TUOS Units]]</f>
        <v>0</v>
      </c>
      <c r="V9" s="38">
        <f>T9-U9</f>
        <v>0</v>
      </c>
    </row>
    <row r="10" spans="1:22" ht="21" x14ac:dyDescent="0.35">
      <c r="A10" s="23">
        <f t="shared" ref="A10:A44" si="0">$C$5</f>
        <v>0</v>
      </c>
      <c r="B10" s="36" t="s">
        <v>32</v>
      </c>
      <c r="C10" s="25" t="s">
        <v>73</v>
      </c>
      <c r="D10" s="146">
        <f>'Final Recon - Summary'!D12</f>
        <v>1.19</v>
      </c>
      <c r="E10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0" s="27">
        <f t="shared" ref="F10:F43" si="1">+D10*E10</f>
        <v>0</v>
      </c>
      <c r="G10" s="59"/>
      <c r="H10" s="27">
        <f t="shared" ref="H10:H43" si="2">+D10*G10</f>
        <v>0</v>
      </c>
      <c r="I10" s="59"/>
      <c r="J10" s="27">
        <f>UnitsDetails[[#This Row],[ODS General Units]]*UnitsDetails[[#This Row],[Rate]]</f>
        <v>0</v>
      </c>
      <c r="K10" s="59"/>
      <c r="L10" s="28">
        <f>UnitsDetails[[#This Row],[Rate]]*UnitsDetails[[#This Row],[ODS DMC AB109 Units]]</f>
        <v>0</v>
      </c>
      <c r="M10" s="59"/>
      <c r="N10" s="28">
        <f>UnitsDetails[[#This Row],[Rate]]*UnitsDetails[[#This Row],[ODS AB109 Units]]</f>
        <v>0</v>
      </c>
      <c r="O10" s="59"/>
      <c r="P10" s="28">
        <f>UnitsDetails[[#This Row],[Rate]]*UnitsDetails[[#This Row],[SUD Non-Billable Units]]</f>
        <v>0</v>
      </c>
      <c r="Q10" s="59"/>
      <c r="R10" s="28">
        <f>UnitsDetails[[#This Row],[Rate]]*UnitsDetails[[#This Row],[Room &amp; Board Units]]</f>
        <v>0</v>
      </c>
      <c r="T10" s="43">
        <f>'Final Recon - Summary'!G12</f>
        <v>0</v>
      </c>
      <c r="U10" s="26">
        <f>UnitsDetails[[#This Row],[Final TUOS Units]]</f>
        <v>0</v>
      </c>
      <c r="V10" s="38">
        <f t="shared" ref="V10:V44" si="3">T10-U10</f>
        <v>0</v>
      </c>
    </row>
    <row r="11" spans="1:22" x14ac:dyDescent="0.35">
      <c r="A11" s="23">
        <f t="shared" si="0"/>
        <v>0</v>
      </c>
      <c r="B11" s="24" t="s">
        <v>17</v>
      </c>
      <c r="C11" s="25" t="s">
        <v>73</v>
      </c>
      <c r="D11" s="146">
        <f>'Final Recon - Summary'!D13</f>
        <v>10.85</v>
      </c>
      <c r="E11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1" s="27">
        <f t="shared" si="1"/>
        <v>0</v>
      </c>
      <c r="G11" s="59"/>
      <c r="H11" s="27">
        <f t="shared" si="2"/>
        <v>0</v>
      </c>
      <c r="I11" s="59"/>
      <c r="J11" s="27">
        <f>UnitsDetails[[#This Row],[ODS General Units]]*UnitsDetails[[#This Row],[Rate]]</f>
        <v>0</v>
      </c>
      <c r="K11" s="59"/>
      <c r="L11" s="28">
        <f>UnitsDetails[[#This Row],[Rate]]*UnitsDetails[[#This Row],[ODS DMC AB109 Units]]</f>
        <v>0</v>
      </c>
      <c r="M11" s="59"/>
      <c r="N11" s="28">
        <f>UnitsDetails[[#This Row],[Rate]]*UnitsDetails[[#This Row],[ODS AB109 Units]]</f>
        <v>0</v>
      </c>
      <c r="O11" s="59"/>
      <c r="P11" s="28">
        <f>UnitsDetails[[#This Row],[Rate]]*UnitsDetails[[#This Row],[SUD Non-Billable Units]]</f>
        <v>0</v>
      </c>
      <c r="Q11" s="59"/>
      <c r="R11" s="28">
        <f>UnitsDetails[[#This Row],[Rate]]*UnitsDetails[[#This Row],[Room &amp; Board Units]]</f>
        <v>0</v>
      </c>
      <c r="T11" s="43">
        <f>'Final Recon - Summary'!G13</f>
        <v>0</v>
      </c>
      <c r="U11" s="26">
        <f>UnitsDetails[[#This Row],[Final TUOS Units]]</f>
        <v>0</v>
      </c>
      <c r="V11" s="38">
        <f t="shared" si="3"/>
        <v>0</v>
      </c>
    </row>
    <row r="12" spans="1:22" x14ac:dyDescent="0.35">
      <c r="A12" s="23">
        <f t="shared" si="0"/>
        <v>0</v>
      </c>
      <c r="B12" s="24" t="s">
        <v>18</v>
      </c>
      <c r="C12" s="25" t="s">
        <v>73</v>
      </c>
      <c r="D12" s="146">
        <f>'Final Recon - Summary'!D14</f>
        <v>2.41</v>
      </c>
      <c r="E12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2" s="27">
        <f t="shared" si="1"/>
        <v>0</v>
      </c>
      <c r="G12" s="59"/>
      <c r="H12" s="27">
        <f t="shared" si="2"/>
        <v>0</v>
      </c>
      <c r="I12" s="59"/>
      <c r="J12" s="27">
        <f>UnitsDetails[[#This Row],[ODS General Units]]*UnitsDetails[[#This Row],[Rate]]</f>
        <v>0</v>
      </c>
      <c r="K12" s="59"/>
      <c r="L12" s="28">
        <f>UnitsDetails[[#This Row],[Rate]]*UnitsDetails[[#This Row],[ODS DMC AB109 Units]]</f>
        <v>0</v>
      </c>
      <c r="M12" s="59"/>
      <c r="N12" s="28">
        <f>UnitsDetails[[#This Row],[Rate]]*UnitsDetails[[#This Row],[ODS AB109 Units]]</f>
        <v>0</v>
      </c>
      <c r="O12" s="59"/>
      <c r="P12" s="28">
        <f>UnitsDetails[[#This Row],[Rate]]*UnitsDetails[[#This Row],[SUD Non-Billable Units]]</f>
        <v>0</v>
      </c>
      <c r="Q12" s="59"/>
      <c r="R12" s="28">
        <f>UnitsDetails[[#This Row],[Rate]]*UnitsDetails[[#This Row],[Room &amp; Board Units]]</f>
        <v>0</v>
      </c>
      <c r="T12" s="43">
        <f>'Final Recon - Summary'!G14</f>
        <v>0</v>
      </c>
      <c r="U12" s="26">
        <f>UnitsDetails[[#This Row],[Final TUOS Units]]</f>
        <v>0</v>
      </c>
      <c r="V12" s="38">
        <f t="shared" si="3"/>
        <v>0</v>
      </c>
    </row>
    <row r="13" spans="1:22" x14ac:dyDescent="0.35">
      <c r="A13" s="23">
        <f t="shared" si="0"/>
        <v>0</v>
      </c>
      <c r="B13" s="24" t="s">
        <v>19</v>
      </c>
      <c r="C13" s="25" t="s">
        <v>73</v>
      </c>
      <c r="D13" s="146">
        <f>'Final Recon - Summary'!D15</f>
        <v>12.03</v>
      </c>
      <c r="E13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3" s="27">
        <f t="shared" si="1"/>
        <v>0</v>
      </c>
      <c r="G13" s="59"/>
      <c r="H13" s="27">
        <f t="shared" si="2"/>
        <v>0</v>
      </c>
      <c r="I13" s="59"/>
      <c r="J13" s="27">
        <f>UnitsDetails[[#This Row],[ODS General Units]]*UnitsDetails[[#This Row],[Rate]]</f>
        <v>0</v>
      </c>
      <c r="K13" s="59"/>
      <c r="L13" s="28">
        <f>UnitsDetails[[#This Row],[Rate]]*UnitsDetails[[#This Row],[ODS DMC AB109 Units]]</f>
        <v>0</v>
      </c>
      <c r="M13" s="59"/>
      <c r="N13" s="28">
        <f>UnitsDetails[[#This Row],[Rate]]*UnitsDetails[[#This Row],[ODS AB109 Units]]</f>
        <v>0</v>
      </c>
      <c r="O13" s="59"/>
      <c r="P13" s="28">
        <f>UnitsDetails[[#This Row],[Rate]]*UnitsDetails[[#This Row],[SUD Non-Billable Units]]</f>
        <v>0</v>
      </c>
      <c r="Q13" s="59"/>
      <c r="R13" s="28">
        <f>UnitsDetails[[#This Row],[Rate]]*UnitsDetails[[#This Row],[Room &amp; Board Units]]</f>
        <v>0</v>
      </c>
      <c r="T13" s="43">
        <f>'Final Recon - Summary'!G15</f>
        <v>0</v>
      </c>
      <c r="U13" s="26">
        <f>UnitsDetails[[#This Row],[Final TUOS Units]]</f>
        <v>0</v>
      </c>
      <c r="V13" s="38">
        <f t="shared" si="3"/>
        <v>0</v>
      </c>
    </row>
    <row r="14" spans="1:22" x14ac:dyDescent="0.35">
      <c r="A14" s="23">
        <f t="shared" si="0"/>
        <v>0</v>
      </c>
      <c r="B14" s="24" t="s">
        <v>20</v>
      </c>
      <c r="C14" s="25" t="s">
        <v>73</v>
      </c>
      <c r="D14" s="146">
        <f>'Final Recon - Summary'!D16</f>
        <v>2.67</v>
      </c>
      <c r="E14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4" s="27">
        <f t="shared" si="1"/>
        <v>0</v>
      </c>
      <c r="G14" s="59"/>
      <c r="H14" s="27">
        <f t="shared" si="2"/>
        <v>0</v>
      </c>
      <c r="I14" s="59"/>
      <c r="J14" s="27">
        <f>UnitsDetails[[#This Row],[ODS General Units]]*UnitsDetails[[#This Row],[Rate]]</f>
        <v>0</v>
      </c>
      <c r="K14" s="59"/>
      <c r="L14" s="28">
        <f>UnitsDetails[[#This Row],[Rate]]*UnitsDetails[[#This Row],[ODS DMC AB109 Units]]</f>
        <v>0</v>
      </c>
      <c r="M14" s="59"/>
      <c r="N14" s="28">
        <f>UnitsDetails[[#This Row],[Rate]]*UnitsDetails[[#This Row],[ODS AB109 Units]]</f>
        <v>0</v>
      </c>
      <c r="O14" s="59"/>
      <c r="P14" s="28">
        <f>UnitsDetails[[#This Row],[Rate]]*UnitsDetails[[#This Row],[SUD Non-Billable Units]]</f>
        <v>0</v>
      </c>
      <c r="Q14" s="59"/>
      <c r="R14" s="28">
        <f>UnitsDetails[[#This Row],[Rate]]*UnitsDetails[[#This Row],[Room &amp; Board Units]]</f>
        <v>0</v>
      </c>
      <c r="T14" s="43">
        <f>'Final Recon - Summary'!G16</f>
        <v>0</v>
      </c>
      <c r="U14" s="26">
        <f>UnitsDetails[[#This Row],[Final TUOS Units]]</f>
        <v>0</v>
      </c>
      <c r="V14" s="38">
        <f t="shared" si="3"/>
        <v>0</v>
      </c>
    </row>
    <row r="15" spans="1:22" x14ac:dyDescent="0.35">
      <c r="A15" s="23">
        <f t="shared" si="0"/>
        <v>0</v>
      </c>
      <c r="B15" s="24" t="s">
        <v>21</v>
      </c>
      <c r="C15" s="25" t="s">
        <v>73</v>
      </c>
      <c r="D15" s="146">
        <f>'Final Recon - Summary'!D17</f>
        <v>9.82</v>
      </c>
      <c r="E15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5" s="27">
        <f t="shared" si="1"/>
        <v>0</v>
      </c>
      <c r="G15" s="59"/>
      <c r="H15" s="27">
        <f t="shared" si="2"/>
        <v>0</v>
      </c>
      <c r="I15" s="59"/>
      <c r="J15" s="27">
        <f>UnitsDetails[[#This Row],[ODS General Units]]*UnitsDetails[[#This Row],[Rate]]</f>
        <v>0</v>
      </c>
      <c r="K15" s="59"/>
      <c r="L15" s="28">
        <f>UnitsDetails[[#This Row],[Rate]]*UnitsDetails[[#This Row],[ODS DMC AB109 Units]]</f>
        <v>0</v>
      </c>
      <c r="M15" s="59"/>
      <c r="N15" s="28">
        <f>UnitsDetails[[#This Row],[Rate]]*UnitsDetails[[#This Row],[ODS AB109 Units]]</f>
        <v>0</v>
      </c>
      <c r="O15" s="59"/>
      <c r="P15" s="28">
        <f>UnitsDetails[[#This Row],[Rate]]*UnitsDetails[[#This Row],[SUD Non-Billable Units]]</f>
        <v>0</v>
      </c>
      <c r="Q15" s="59"/>
      <c r="R15" s="28">
        <f>UnitsDetails[[#This Row],[Rate]]*UnitsDetails[[#This Row],[Room &amp; Board Units]]</f>
        <v>0</v>
      </c>
      <c r="T15" s="43">
        <f>'Final Recon - Summary'!G17</f>
        <v>0</v>
      </c>
      <c r="U15" s="26">
        <f>UnitsDetails[[#This Row],[Final TUOS Units]]</f>
        <v>0</v>
      </c>
      <c r="V15" s="38">
        <f t="shared" si="3"/>
        <v>0</v>
      </c>
    </row>
    <row r="16" spans="1:22" x14ac:dyDescent="0.35">
      <c r="A16" s="23">
        <f t="shared" si="0"/>
        <v>0</v>
      </c>
      <c r="B16" s="24" t="s">
        <v>22</v>
      </c>
      <c r="C16" s="25" t="s">
        <v>73</v>
      </c>
      <c r="D16" s="146">
        <f>'Final Recon - Summary'!D18</f>
        <v>2.1800000000000002</v>
      </c>
      <c r="E16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6" s="27">
        <f t="shared" si="1"/>
        <v>0</v>
      </c>
      <c r="G16" s="59"/>
      <c r="H16" s="27">
        <f t="shared" si="2"/>
        <v>0</v>
      </c>
      <c r="I16" s="59"/>
      <c r="J16" s="27">
        <f>UnitsDetails[[#This Row],[ODS General Units]]*UnitsDetails[[#This Row],[Rate]]</f>
        <v>0</v>
      </c>
      <c r="K16" s="59"/>
      <c r="L16" s="28">
        <f>UnitsDetails[[#This Row],[Rate]]*UnitsDetails[[#This Row],[ODS DMC AB109 Units]]</f>
        <v>0</v>
      </c>
      <c r="M16" s="59"/>
      <c r="N16" s="28">
        <f>UnitsDetails[[#This Row],[Rate]]*UnitsDetails[[#This Row],[ODS AB109 Units]]</f>
        <v>0</v>
      </c>
      <c r="O16" s="59"/>
      <c r="P16" s="28">
        <f>UnitsDetails[[#This Row],[Rate]]*UnitsDetails[[#This Row],[SUD Non-Billable Units]]</f>
        <v>0</v>
      </c>
      <c r="Q16" s="59"/>
      <c r="R16" s="28">
        <f>UnitsDetails[[#This Row],[Rate]]*UnitsDetails[[#This Row],[Room &amp; Board Units]]</f>
        <v>0</v>
      </c>
      <c r="T16" s="43">
        <f>'Final Recon - Summary'!G18</f>
        <v>0</v>
      </c>
      <c r="U16" s="26">
        <f>UnitsDetails[[#This Row],[Final TUOS Units]]</f>
        <v>0</v>
      </c>
      <c r="V16" s="38">
        <f t="shared" si="3"/>
        <v>0</v>
      </c>
    </row>
    <row r="17" spans="1:22" x14ac:dyDescent="0.35">
      <c r="A17" s="23">
        <f t="shared" si="0"/>
        <v>0</v>
      </c>
      <c r="B17" s="24" t="s">
        <v>23</v>
      </c>
      <c r="C17" s="25" t="s">
        <v>73</v>
      </c>
      <c r="D17" s="146">
        <f>'Final Recon - Summary'!D19</f>
        <v>11.58</v>
      </c>
      <c r="E17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7" s="27">
        <f t="shared" si="1"/>
        <v>0</v>
      </c>
      <c r="G17" s="59"/>
      <c r="H17" s="27">
        <f t="shared" si="2"/>
        <v>0</v>
      </c>
      <c r="I17" s="59"/>
      <c r="J17" s="27">
        <f>UnitsDetails[[#This Row],[ODS General Units]]*UnitsDetails[[#This Row],[Rate]]</f>
        <v>0</v>
      </c>
      <c r="K17" s="59"/>
      <c r="L17" s="28">
        <f>UnitsDetails[[#This Row],[Rate]]*UnitsDetails[[#This Row],[ODS DMC AB109 Units]]</f>
        <v>0</v>
      </c>
      <c r="M17" s="59"/>
      <c r="N17" s="28">
        <f>UnitsDetails[[#This Row],[Rate]]*UnitsDetails[[#This Row],[ODS AB109 Units]]</f>
        <v>0</v>
      </c>
      <c r="O17" s="59"/>
      <c r="P17" s="28">
        <f>UnitsDetails[[#This Row],[Rate]]*UnitsDetails[[#This Row],[SUD Non-Billable Units]]</f>
        <v>0</v>
      </c>
      <c r="Q17" s="59"/>
      <c r="R17" s="28">
        <f>UnitsDetails[[#This Row],[Rate]]*UnitsDetails[[#This Row],[Room &amp; Board Units]]</f>
        <v>0</v>
      </c>
      <c r="T17" s="43">
        <f>'Final Recon - Summary'!G19</f>
        <v>0</v>
      </c>
      <c r="U17" s="26">
        <f>UnitsDetails[[#This Row],[Final TUOS Units]]</f>
        <v>0</v>
      </c>
      <c r="V17" s="38">
        <f t="shared" si="3"/>
        <v>0</v>
      </c>
    </row>
    <row r="18" spans="1:22" x14ac:dyDescent="0.35">
      <c r="A18" s="23">
        <f t="shared" si="0"/>
        <v>0</v>
      </c>
      <c r="B18" s="24" t="s">
        <v>24</v>
      </c>
      <c r="C18" s="25" t="s">
        <v>73</v>
      </c>
      <c r="D18" s="146">
        <f>'Final Recon - Summary'!D20</f>
        <v>2.57</v>
      </c>
      <c r="E18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8" s="27">
        <f t="shared" si="1"/>
        <v>0</v>
      </c>
      <c r="G18" s="59"/>
      <c r="H18" s="27">
        <f t="shared" si="2"/>
        <v>0</v>
      </c>
      <c r="I18" s="59"/>
      <c r="J18" s="27">
        <f>UnitsDetails[[#This Row],[ODS General Units]]*UnitsDetails[[#This Row],[Rate]]</f>
        <v>0</v>
      </c>
      <c r="K18" s="59"/>
      <c r="L18" s="28">
        <f>UnitsDetails[[#This Row],[Rate]]*UnitsDetails[[#This Row],[ODS DMC AB109 Units]]</f>
        <v>0</v>
      </c>
      <c r="M18" s="59"/>
      <c r="N18" s="28">
        <f>UnitsDetails[[#This Row],[Rate]]*UnitsDetails[[#This Row],[ODS AB109 Units]]</f>
        <v>0</v>
      </c>
      <c r="O18" s="59"/>
      <c r="P18" s="28">
        <f>UnitsDetails[[#This Row],[Rate]]*UnitsDetails[[#This Row],[SUD Non-Billable Units]]</f>
        <v>0</v>
      </c>
      <c r="Q18" s="59"/>
      <c r="R18" s="28">
        <f>UnitsDetails[[#This Row],[Rate]]*UnitsDetails[[#This Row],[Room &amp; Board Units]]</f>
        <v>0</v>
      </c>
      <c r="T18" s="43">
        <f>'Final Recon - Summary'!G20</f>
        <v>0</v>
      </c>
      <c r="U18" s="26">
        <f>UnitsDetails[[#This Row],[Final TUOS Units]]</f>
        <v>0</v>
      </c>
      <c r="V18" s="38">
        <f t="shared" si="3"/>
        <v>0</v>
      </c>
    </row>
    <row r="19" spans="1:22" x14ac:dyDescent="0.35">
      <c r="A19" s="23">
        <f t="shared" si="0"/>
        <v>0</v>
      </c>
      <c r="B19" s="24" t="s">
        <v>25</v>
      </c>
      <c r="C19" s="25" t="s">
        <v>73</v>
      </c>
      <c r="D19" s="146">
        <f>'Final Recon - Summary'!D21</f>
        <v>24.19</v>
      </c>
      <c r="E19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19" s="27">
        <f t="shared" si="1"/>
        <v>0</v>
      </c>
      <c r="G19" s="59"/>
      <c r="H19" s="27">
        <f t="shared" si="2"/>
        <v>0</v>
      </c>
      <c r="I19" s="59"/>
      <c r="J19" s="27">
        <f>UnitsDetails[[#This Row],[ODS General Units]]*UnitsDetails[[#This Row],[Rate]]</f>
        <v>0</v>
      </c>
      <c r="K19" s="59"/>
      <c r="L19" s="28">
        <f>UnitsDetails[[#This Row],[Rate]]*UnitsDetails[[#This Row],[ODS DMC AB109 Units]]</f>
        <v>0</v>
      </c>
      <c r="M19" s="59"/>
      <c r="N19" s="28">
        <f>UnitsDetails[[#This Row],[Rate]]*UnitsDetails[[#This Row],[ODS AB109 Units]]</f>
        <v>0</v>
      </c>
      <c r="O19" s="59"/>
      <c r="P19" s="28">
        <f>UnitsDetails[[#This Row],[Rate]]*UnitsDetails[[#This Row],[SUD Non-Billable Units]]</f>
        <v>0</v>
      </c>
      <c r="Q19" s="59"/>
      <c r="R19" s="28">
        <f>UnitsDetails[[#This Row],[Rate]]*UnitsDetails[[#This Row],[Room &amp; Board Units]]</f>
        <v>0</v>
      </c>
      <c r="T19" s="43">
        <f>'Final Recon - Summary'!G21</f>
        <v>0</v>
      </c>
      <c r="U19" s="26">
        <f>UnitsDetails[[#This Row],[Final TUOS Units]]</f>
        <v>0</v>
      </c>
      <c r="V19" s="38">
        <f t="shared" si="3"/>
        <v>0</v>
      </c>
    </row>
    <row r="20" spans="1:22" x14ac:dyDescent="0.35">
      <c r="A20" s="23">
        <f t="shared" si="0"/>
        <v>0</v>
      </c>
      <c r="B20" s="24" t="s">
        <v>26</v>
      </c>
      <c r="C20" s="25" t="s">
        <v>73</v>
      </c>
      <c r="D20" s="146">
        <f>'Final Recon - Summary'!D22</f>
        <v>5.38</v>
      </c>
      <c r="E20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0" s="27">
        <f t="shared" si="1"/>
        <v>0</v>
      </c>
      <c r="G20" s="59"/>
      <c r="H20" s="27">
        <f t="shared" si="2"/>
        <v>0</v>
      </c>
      <c r="I20" s="59"/>
      <c r="J20" s="27">
        <f>UnitsDetails[[#This Row],[ODS General Units]]*UnitsDetails[[#This Row],[Rate]]</f>
        <v>0</v>
      </c>
      <c r="K20" s="59"/>
      <c r="L20" s="28">
        <f>UnitsDetails[[#This Row],[Rate]]*UnitsDetails[[#This Row],[ODS DMC AB109 Units]]</f>
        <v>0</v>
      </c>
      <c r="M20" s="59"/>
      <c r="N20" s="28">
        <f>UnitsDetails[[#This Row],[Rate]]*UnitsDetails[[#This Row],[ODS AB109 Units]]</f>
        <v>0</v>
      </c>
      <c r="O20" s="59"/>
      <c r="P20" s="28">
        <f>UnitsDetails[[#This Row],[Rate]]*UnitsDetails[[#This Row],[SUD Non-Billable Units]]</f>
        <v>0</v>
      </c>
      <c r="Q20" s="59"/>
      <c r="R20" s="28">
        <f>UnitsDetails[[#This Row],[Rate]]*UnitsDetails[[#This Row],[Room &amp; Board Units]]</f>
        <v>0</v>
      </c>
      <c r="T20" s="43">
        <f>'Final Recon - Summary'!G22</f>
        <v>0</v>
      </c>
      <c r="U20" s="26">
        <f>UnitsDetails[[#This Row],[Final TUOS Units]]</f>
        <v>0</v>
      </c>
      <c r="V20" s="38">
        <f t="shared" si="3"/>
        <v>0</v>
      </c>
    </row>
    <row r="21" spans="1:22" x14ac:dyDescent="0.35">
      <c r="A21" s="23">
        <f t="shared" si="0"/>
        <v>0</v>
      </c>
      <c r="B21" s="24" t="s">
        <v>27</v>
      </c>
      <c r="C21" s="25" t="s">
        <v>74</v>
      </c>
      <c r="D21" s="146">
        <f>'Final Recon - Summary'!D23</f>
        <v>227.52</v>
      </c>
      <c r="E21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1" s="27">
        <f t="shared" si="1"/>
        <v>0</v>
      </c>
      <c r="G21" s="59"/>
      <c r="H21" s="27">
        <f t="shared" si="2"/>
        <v>0</v>
      </c>
      <c r="I21" s="59"/>
      <c r="J21" s="27">
        <f>UnitsDetails[[#This Row],[ODS General Units]]*UnitsDetails[[#This Row],[Rate]]</f>
        <v>0</v>
      </c>
      <c r="K21" s="59"/>
      <c r="L21" s="28">
        <f>UnitsDetails[[#This Row],[Rate]]*UnitsDetails[[#This Row],[ODS DMC AB109 Units]]</f>
        <v>0</v>
      </c>
      <c r="M21" s="59"/>
      <c r="N21" s="28">
        <f>UnitsDetails[[#This Row],[Rate]]*UnitsDetails[[#This Row],[ODS AB109 Units]]</f>
        <v>0</v>
      </c>
      <c r="O21" s="59"/>
      <c r="P21" s="28">
        <f>UnitsDetails[[#This Row],[Rate]]*UnitsDetails[[#This Row],[SUD Non-Billable Units]]</f>
        <v>0</v>
      </c>
      <c r="Q21" s="59"/>
      <c r="R21" s="28">
        <f>UnitsDetails[[#This Row],[Rate]]*UnitsDetails[[#This Row],[Room &amp; Board Units]]</f>
        <v>0</v>
      </c>
      <c r="T21" s="43">
        <f>'Final Recon - Summary'!G23</f>
        <v>0</v>
      </c>
      <c r="U21" s="26">
        <f>UnitsDetails[[#This Row],[Final TUOS Units]]</f>
        <v>0</v>
      </c>
      <c r="V21" s="38">
        <f t="shared" si="3"/>
        <v>0</v>
      </c>
    </row>
    <row r="22" spans="1:22" x14ac:dyDescent="0.35">
      <c r="A22" s="23">
        <f t="shared" si="0"/>
        <v>0</v>
      </c>
      <c r="B22" s="24" t="s">
        <v>28</v>
      </c>
      <c r="C22" s="25" t="s">
        <v>74</v>
      </c>
      <c r="D22" s="146">
        <f>'Final Recon - Summary'!D24</f>
        <v>295.77999999999997</v>
      </c>
      <c r="E22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2" s="27">
        <f t="shared" si="1"/>
        <v>0</v>
      </c>
      <c r="G22" s="59"/>
      <c r="H22" s="27">
        <f t="shared" si="2"/>
        <v>0</v>
      </c>
      <c r="I22" s="59"/>
      <c r="J22" s="27">
        <f>UnitsDetails[[#This Row],[ODS General Units]]*UnitsDetails[[#This Row],[Rate]]</f>
        <v>0</v>
      </c>
      <c r="K22" s="59"/>
      <c r="L22" s="28">
        <f>UnitsDetails[[#This Row],[Rate]]*UnitsDetails[[#This Row],[ODS DMC AB109 Units]]</f>
        <v>0</v>
      </c>
      <c r="M22" s="59"/>
      <c r="N22" s="28">
        <f>UnitsDetails[[#This Row],[Rate]]*UnitsDetails[[#This Row],[ODS AB109 Units]]</f>
        <v>0</v>
      </c>
      <c r="O22" s="59"/>
      <c r="P22" s="28">
        <f>UnitsDetails[[#This Row],[Rate]]*UnitsDetails[[#This Row],[SUD Non-Billable Units]]</f>
        <v>0</v>
      </c>
      <c r="Q22" s="59"/>
      <c r="R22" s="28">
        <f>UnitsDetails[[#This Row],[Rate]]*UnitsDetails[[#This Row],[Room &amp; Board Units]]</f>
        <v>0</v>
      </c>
      <c r="T22" s="43">
        <f>'Final Recon - Summary'!G24</f>
        <v>0</v>
      </c>
      <c r="U22" s="26">
        <f>UnitsDetails[[#This Row],[Final TUOS Units]]</f>
        <v>0</v>
      </c>
      <c r="V22" s="38">
        <f t="shared" si="3"/>
        <v>0</v>
      </c>
    </row>
    <row r="23" spans="1:22" x14ac:dyDescent="0.35">
      <c r="A23" s="23">
        <f t="shared" si="0"/>
        <v>0</v>
      </c>
      <c r="B23" s="24" t="s">
        <v>29</v>
      </c>
      <c r="C23" s="25" t="s">
        <v>74</v>
      </c>
      <c r="D23" s="146">
        <f>'Final Recon - Summary'!D25</f>
        <v>269.08999999999997</v>
      </c>
      <c r="E23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3" s="27">
        <f t="shared" si="1"/>
        <v>0</v>
      </c>
      <c r="G23" s="59"/>
      <c r="H23" s="27">
        <f t="shared" si="2"/>
        <v>0</v>
      </c>
      <c r="I23" s="59"/>
      <c r="J23" s="27">
        <f>UnitsDetails[[#This Row],[ODS General Units]]*UnitsDetails[[#This Row],[Rate]]</f>
        <v>0</v>
      </c>
      <c r="K23" s="59"/>
      <c r="L23" s="28">
        <f>UnitsDetails[[#This Row],[Rate]]*UnitsDetails[[#This Row],[ODS DMC AB109 Units]]</f>
        <v>0</v>
      </c>
      <c r="M23" s="59"/>
      <c r="N23" s="28">
        <f>UnitsDetails[[#This Row],[Rate]]*UnitsDetails[[#This Row],[ODS AB109 Units]]</f>
        <v>0</v>
      </c>
      <c r="O23" s="59"/>
      <c r="P23" s="28">
        <f>UnitsDetails[[#This Row],[Rate]]*UnitsDetails[[#This Row],[SUD Non-Billable Units]]</f>
        <v>0</v>
      </c>
      <c r="Q23" s="59"/>
      <c r="R23" s="28">
        <f>UnitsDetails[[#This Row],[Rate]]*UnitsDetails[[#This Row],[Room &amp; Board Units]]</f>
        <v>0</v>
      </c>
      <c r="T23" s="43">
        <f>'Final Recon - Summary'!G25</f>
        <v>0</v>
      </c>
      <c r="U23" s="26">
        <f>UnitsDetails[[#This Row],[Final TUOS Units]]</f>
        <v>0</v>
      </c>
      <c r="V23" s="38">
        <f t="shared" si="3"/>
        <v>0</v>
      </c>
    </row>
    <row r="24" spans="1:22" x14ac:dyDescent="0.35">
      <c r="A24" s="23">
        <f t="shared" si="0"/>
        <v>0</v>
      </c>
      <c r="B24" s="24" t="s">
        <v>30</v>
      </c>
      <c r="C24" s="25" t="s">
        <v>74</v>
      </c>
      <c r="D24" s="146">
        <f>'Final Recon - Summary'!D26</f>
        <v>298.99</v>
      </c>
      <c r="E24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4" s="27">
        <f t="shared" si="1"/>
        <v>0</v>
      </c>
      <c r="G24" s="59"/>
      <c r="H24" s="27">
        <f t="shared" si="2"/>
        <v>0</v>
      </c>
      <c r="I24" s="59"/>
      <c r="J24" s="27">
        <f>UnitsDetails[[#This Row],[ODS General Units]]*UnitsDetails[[#This Row],[Rate]]</f>
        <v>0</v>
      </c>
      <c r="K24" s="59"/>
      <c r="L24" s="28">
        <f>UnitsDetails[[#This Row],[Rate]]*UnitsDetails[[#This Row],[ODS DMC AB109 Units]]</f>
        <v>0</v>
      </c>
      <c r="M24" s="59"/>
      <c r="N24" s="28">
        <f>UnitsDetails[[#This Row],[Rate]]*UnitsDetails[[#This Row],[ODS AB109 Units]]</f>
        <v>0</v>
      </c>
      <c r="O24" s="59"/>
      <c r="P24" s="28">
        <f>UnitsDetails[[#This Row],[Rate]]*UnitsDetails[[#This Row],[SUD Non-Billable Units]]</f>
        <v>0</v>
      </c>
      <c r="Q24" s="59"/>
      <c r="R24" s="28">
        <f>UnitsDetails[[#This Row],[Rate]]*UnitsDetails[[#This Row],[Room &amp; Board Units]]</f>
        <v>0</v>
      </c>
      <c r="T24" s="43">
        <f>'Final Recon - Summary'!G26</f>
        <v>0</v>
      </c>
      <c r="U24" s="26">
        <f>UnitsDetails[[#This Row],[Final TUOS Units]]</f>
        <v>0</v>
      </c>
      <c r="V24" s="38">
        <f t="shared" si="3"/>
        <v>0</v>
      </c>
    </row>
    <row r="25" spans="1:22" x14ac:dyDescent="0.35">
      <c r="A25" s="23">
        <f t="shared" si="0"/>
        <v>0</v>
      </c>
      <c r="B25" s="24" t="s">
        <v>10</v>
      </c>
      <c r="C25" s="25" t="s">
        <v>74</v>
      </c>
      <c r="D25" s="146">
        <f>'Final Recon - Summary'!D27</f>
        <v>75</v>
      </c>
      <c r="E25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5" s="27">
        <f t="shared" si="1"/>
        <v>0</v>
      </c>
      <c r="G25" s="59"/>
      <c r="H25" s="27">
        <f t="shared" si="2"/>
        <v>0</v>
      </c>
      <c r="I25" s="59"/>
      <c r="J25" s="27">
        <f>UnitsDetails[[#This Row],[ODS General Units]]*UnitsDetails[[#This Row],[Rate]]</f>
        <v>0</v>
      </c>
      <c r="K25" s="59"/>
      <c r="L25" s="28">
        <f>UnitsDetails[[#This Row],[Rate]]*UnitsDetails[[#This Row],[ODS DMC AB109 Units]]</f>
        <v>0</v>
      </c>
      <c r="M25" s="59"/>
      <c r="N25" s="28">
        <f>UnitsDetails[[#This Row],[Rate]]*UnitsDetails[[#This Row],[ODS AB109 Units]]</f>
        <v>0</v>
      </c>
      <c r="O25" s="59"/>
      <c r="P25" s="28">
        <f>UnitsDetails[[#This Row],[Rate]]*UnitsDetails[[#This Row],[SUD Non-Billable Units]]</f>
        <v>0</v>
      </c>
      <c r="Q25" s="59"/>
      <c r="R25" s="28">
        <f>UnitsDetails[[#This Row],[Rate]]*UnitsDetails[[#This Row],[Room &amp; Board Units]]</f>
        <v>0</v>
      </c>
      <c r="T25" s="43">
        <f>'Final Recon - Summary'!G27</f>
        <v>0</v>
      </c>
      <c r="U25" s="26">
        <f>UnitsDetails[[#This Row],[Final TUOS Units]]</f>
        <v>0</v>
      </c>
      <c r="V25" s="38">
        <f t="shared" si="3"/>
        <v>0</v>
      </c>
    </row>
    <row r="26" spans="1:22" x14ac:dyDescent="0.35">
      <c r="A26" s="23" t="str">
        <f>$C$8</f>
        <v>Unit</v>
      </c>
      <c r="B26" s="80" t="s">
        <v>131</v>
      </c>
      <c r="C26" s="74"/>
      <c r="D26" s="75"/>
      <c r="E26" s="76"/>
      <c r="F26" s="77"/>
      <c r="G26" s="76"/>
      <c r="H26" s="77"/>
      <c r="I26" s="78"/>
      <c r="J26" s="77"/>
      <c r="K26" s="78"/>
      <c r="L26" s="78"/>
      <c r="M26" s="78"/>
      <c r="N26" s="78"/>
      <c r="O26" s="78"/>
      <c r="P26" s="78"/>
      <c r="Q26" s="78"/>
      <c r="R26" s="78"/>
      <c r="S26" s="91"/>
      <c r="T26" s="92"/>
      <c r="U26" s="76"/>
      <c r="V26" s="93"/>
    </row>
    <row r="27" spans="1:22" ht="29" x14ac:dyDescent="0.35">
      <c r="A27" s="23">
        <f t="shared" si="0"/>
        <v>0</v>
      </c>
      <c r="B27" s="36" t="s">
        <v>48</v>
      </c>
      <c r="C27" s="25" t="s">
        <v>73</v>
      </c>
      <c r="D27" s="146">
        <f>'Final Recon - Summary'!D29</f>
        <v>7.99</v>
      </c>
      <c r="E27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7" s="27">
        <f t="shared" si="1"/>
        <v>0</v>
      </c>
      <c r="G27" s="59"/>
      <c r="H27" s="27">
        <f t="shared" si="2"/>
        <v>0</v>
      </c>
      <c r="I27" s="59"/>
      <c r="J27" s="27">
        <f>UnitsDetails[[#This Row],[ODS General Units]]*UnitsDetails[[#This Row],[Rate]]</f>
        <v>0</v>
      </c>
      <c r="K27" s="59"/>
      <c r="L27" s="28">
        <f>UnitsDetails[[#This Row],[Rate]]*UnitsDetails[[#This Row],[ODS DMC AB109 Units]]</f>
        <v>0</v>
      </c>
      <c r="M27" s="59"/>
      <c r="N27" s="28">
        <f>UnitsDetails[[#This Row],[Rate]]*UnitsDetails[[#This Row],[ODS AB109 Units]]</f>
        <v>0</v>
      </c>
      <c r="O27" s="59"/>
      <c r="P27" s="28">
        <f>UnitsDetails[[#This Row],[Rate]]*UnitsDetails[[#This Row],[SUD Non-Billable Units]]</f>
        <v>0</v>
      </c>
      <c r="Q27" s="59"/>
      <c r="R27" s="28">
        <f>UnitsDetails[[#This Row],[Rate]]*UnitsDetails[[#This Row],[Room &amp; Board Units]]</f>
        <v>0</v>
      </c>
      <c r="T27" s="43">
        <f>'Final Recon - Summary'!G29</f>
        <v>0</v>
      </c>
      <c r="U27" s="26">
        <f>UnitsDetails[[#This Row],[Final TUOS Units]]</f>
        <v>0</v>
      </c>
      <c r="V27" s="38">
        <f t="shared" si="3"/>
        <v>0</v>
      </c>
    </row>
    <row r="28" spans="1:22" ht="21" x14ac:dyDescent="0.35">
      <c r="A28" s="23">
        <f t="shared" si="0"/>
        <v>0</v>
      </c>
      <c r="B28" s="36" t="s">
        <v>49</v>
      </c>
      <c r="C28" s="25" t="s">
        <v>73</v>
      </c>
      <c r="D28" s="146">
        <f>'Final Recon - Summary'!D30</f>
        <v>1.78</v>
      </c>
      <c r="E28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8" s="27">
        <f t="shared" si="1"/>
        <v>0</v>
      </c>
      <c r="G28" s="59"/>
      <c r="H28" s="27">
        <f t="shared" si="2"/>
        <v>0</v>
      </c>
      <c r="I28" s="59"/>
      <c r="J28" s="27">
        <f>UnitsDetails[[#This Row],[ODS General Units]]*UnitsDetails[[#This Row],[Rate]]</f>
        <v>0</v>
      </c>
      <c r="K28" s="59"/>
      <c r="L28" s="28">
        <f>UnitsDetails[[#This Row],[Rate]]*UnitsDetails[[#This Row],[ODS DMC AB109 Units]]</f>
        <v>0</v>
      </c>
      <c r="M28" s="59"/>
      <c r="N28" s="28">
        <f>UnitsDetails[[#This Row],[Rate]]*UnitsDetails[[#This Row],[ODS AB109 Units]]</f>
        <v>0</v>
      </c>
      <c r="O28" s="59"/>
      <c r="P28" s="28">
        <f>UnitsDetails[[#This Row],[Rate]]*UnitsDetails[[#This Row],[SUD Non-Billable Units]]</f>
        <v>0</v>
      </c>
      <c r="Q28" s="59"/>
      <c r="R28" s="28">
        <f>UnitsDetails[[#This Row],[Rate]]*UnitsDetails[[#This Row],[Room &amp; Board Units]]</f>
        <v>0</v>
      </c>
      <c r="T28" s="43">
        <f>'Final Recon - Summary'!G30</f>
        <v>0</v>
      </c>
      <c r="U28" s="26">
        <f>UnitsDetails[[#This Row],[Final TUOS Units]]</f>
        <v>0</v>
      </c>
      <c r="V28" s="38">
        <f t="shared" si="3"/>
        <v>0</v>
      </c>
    </row>
    <row r="29" spans="1:22" x14ac:dyDescent="0.35">
      <c r="A29" s="23">
        <f t="shared" si="0"/>
        <v>0</v>
      </c>
      <c r="B29" s="24" t="s">
        <v>33</v>
      </c>
      <c r="C29" s="25" t="s">
        <v>73</v>
      </c>
      <c r="D29" s="146">
        <f>'Final Recon - Summary'!D31</f>
        <v>16.27</v>
      </c>
      <c r="E29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29" s="27">
        <f t="shared" si="1"/>
        <v>0</v>
      </c>
      <c r="G29" s="59"/>
      <c r="H29" s="27">
        <f t="shared" si="2"/>
        <v>0</v>
      </c>
      <c r="I29" s="59"/>
      <c r="J29" s="27">
        <f>UnitsDetails[[#This Row],[ODS General Units]]*UnitsDetails[[#This Row],[Rate]]</f>
        <v>0</v>
      </c>
      <c r="K29" s="59"/>
      <c r="L29" s="28">
        <f>UnitsDetails[[#This Row],[Rate]]*UnitsDetails[[#This Row],[ODS DMC AB109 Units]]</f>
        <v>0</v>
      </c>
      <c r="M29" s="59"/>
      <c r="N29" s="28">
        <f>UnitsDetails[[#This Row],[Rate]]*UnitsDetails[[#This Row],[ODS AB109 Units]]</f>
        <v>0</v>
      </c>
      <c r="O29" s="59"/>
      <c r="P29" s="28">
        <f>UnitsDetails[[#This Row],[Rate]]*UnitsDetails[[#This Row],[SUD Non-Billable Units]]</f>
        <v>0</v>
      </c>
      <c r="Q29" s="59"/>
      <c r="R29" s="28">
        <f>UnitsDetails[[#This Row],[Rate]]*UnitsDetails[[#This Row],[Room &amp; Board Units]]</f>
        <v>0</v>
      </c>
      <c r="T29" s="43">
        <f>'Final Recon - Summary'!G31</f>
        <v>0</v>
      </c>
      <c r="U29" s="26">
        <f>UnitsDetails[[#This Row],[Final TUOS Units]]</f>
        <v>0</v>
      </c>
      <c r="V29" s="38">
        <f t="shared" si="3"/>
        <v>0</v>
      </c>
    </row>
    <row r="30" spans="1:22" x14ac:dyDescent="0.35">
      <c r="A30" s="23">
        <f t="shared" si="0"/>
        <v>0</v>
      </c>
      <c r="B30" s="24" t="s">
        <v>34</v>
      </c>
      <c r="C30" s="25" t="s">
        <v>73</v>
      </c>
      <c r="D30" s="146">
        <f>'Final Recon - Summary'!D32</f>
        <v>3.62</v>
      </c>
      <c r="E30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0" s="27">
        <f t="shared" si="1"/>
        <v>0</v>
      </c>
      <c r="G30" s="59"/>
      <c r="H30" s="27">
        <f t="shared" si="2"/>
        <v>0</v>
      </c>
      <c r="I30" s="59"/>
      <c r="J30" s="27">
        <f>UnitsDetails[[#This Row],[ODS General Units]]*UnitsDetails[[#This Row],[Rate]]</f>
        <v>0</v>
      </c>
      <c r="K30" s="59"/>
      <c r="L30" s="28">
        <f>UnitsDetails[[#This Row],[Rate]]*UnitsDetails[[#This Row],[ODS DMC AB109 Units]]</f>
        <v>0</v>
      </c>
      <c r="M30" s="59"/>
      <c r="N30" s="28">
        <f>UnitsDetails[[#This Row],[Rate]]*UnitsDetails[[#This Row],[ODS AB109 Units]]</f>
        <v>0</v>
      </c>
      <c r="O30" s="59"/>
      <c r="P30" s="28">
        <f>UnitsDetails[[#This Row],[Rate]]*UnitsDetails[[#This Row],[SUD Non-Billable Units]]</f>
        <v>0</v>
      </c>
      <c r="Q30" s="59"/>
      <c r="R30" s="28">
        <f>UnitsDetails[[#This Row],[Rate]]*UnitsDetails[[#This Row],[Room &amp; Board Units]]</f>
        <v>0</v>
      </c>
      <c r="T30" s="43">
        <f>'Final Recon - Summary'!G32</f>
        <v>0</v>
      </c>
      <c r="U30" s="26">
        <f>UnitsDetails[[#This Row],[Final TUOS Units]]</f>
        <v>0</v>
      </c>
      <c r="V30" s="38">
        <f t="shared" si="3"/>
        <v>0</v>
      </c>
    </row>
    <row r="31" spans="1:22" x14ac:dyDescent="0.35">
      <c r="A31" s="23">
        <f t="shared" si="0"/>
        <v>0</v>
      </c>
      <c r="B31" s="24" t="s">
        <v>35</v>
      </c>
      <c r="C31" s="25" t="s">
        <v>73</v>
      </c>
      <c r="D31" s="146">
        <f>'Final Recon - Summary'!D33</f>
        <v>18.04</v>
      </c>
      <c r="E31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1" s="27">
        <f t="shared" si="1"/>
        <v>0</v>
      </c>
      <c r="G31" s="59"/>
      <c r="H31" s="27">
        <f t="shared" si="2"/>
        <v>0</v>
      </c>
      <c r="I31" s="59"/>
      <c r="J31" s="27">
        <f>UnitsDetails[[#This Row],[ODS General Units]]*UnitsDetails[[#This Row],[Rate]]</f>
        <v>0</v>
      </c>
      <c r="K31" s="59"/>
      <c r="L31" s="28">
        <f>UnitsDetails[[#This Row],[Rate]]*UnitsDetails[[#This Row],[ODS DMC AB109 Units]]</f>
        <v>0</v>
      </c>
      <c r="M31" s="59"/>
      <c r="N31" s="28">
        <f>UnitsDetails[[#This Row],[Rate]]*UnitsDetails[[#This Row],[ODS AB109 Units]]</f>
        <v>0</v>
      </c>
      <c r="O31" s="59"/>
      <c r="P31" s="28">
        <f>UnitsDetails[[#This Row],[Rate]]*UnitsDetails[[#This Row],[SUD Non-Billable Units]]</f>
        <v>0</v>
      </c>
      <c r="Q31" s="59"/>
      <c r="R31" s="28">
        <f>UnitsDetails[[#This Row],[Rate]]*UnitsDetails[[#This Row],[Room &amp; Board Units]]</f>
        <v>0</v>
      </c>
      <c r="T31" s="43">
        <f>'Final Recon - Summary'!G33</f>
        <v>0</v>
      </c>
      <c r="U31" s="26">
        <f>UnitsDetails[[#This Row],[Final TUOS Units]]</f>
        <v>0</v>
      </c>
      <c r="V31" s="38">
        <f t="shared" si="3"/>
        <v>0</v>
      </c>
    </row>
    <row r="32" spans="1:22" x14ac:dyDescent="0.35">
      <c r="A32" s="23">
        <f t="shared" si="0"/>
        <v>0</v>
      </c>
      <c r="B32" s="24" t="s">
        <v>36</v>
      </c>
      <c r="C32" s="25" t="s">
        <v>73</v>
      </c>
      <c r="D32" s="146">
        <f>'Final Recon - Summary'!D34</f>
        <v>4.01</v>
      </c>
      <c r="E32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2" s="27">
        <f t="shared" si="1"/>
        <v>0</v>
      </c>
      <c r="G32" s="59"/>
      <c r="H32" s="27">
        <f t="shared" si="2"/>
        <v>0</v>
      </c>
      <c r="I32" s="59"/>
      <c r="J32" s="27">
        <f>UnitsDetails[[#This Row],[ODS General Units]]*UnitsDetails[[#This Row],[Rate]]</f>
        <v>0</v>
      </c>
      <c r="K32" s="59"/>
      <c r="L32" s="28">
        <f>UnitsDetails[[#This Row],[Rate]]*UnitsDetails[[#This Row],[ODS DMC AB109 Units]]</f>
        <v>0</v>
      </c>
      <c r="M32" s="59"/>
      <c r="N32" s="28">
        <f>UnitsDetails[[#This Row],[Rate]]*UnitsDetails[[#This Row],[ODS AB109 Units]]</f>
        <v>0</v>
      </c>
      <c r="O32" s="59"/>
      <c r="P32" s="28">
        <f>UnitsDetails[[#This Row],[Rate]]*UnitsDetails[[#This Row],[SUD Non-Billable Units]]</f>
        <v>0</v>
      </c>
      <c r="Q32" s="59"/>
      <c r="R32" s="28">
        <f>UnitsDetails[[#This Row],[Rate]]*UnitsDetails[[#This Row],[Room &amp; Board Units]]</f>
        <v>0</v>
      </c>
      <c r="T32" s="43">
        <f>'Final Recon - Summary'!G34</f>
        <v>0</v>
      </c>
      <c r="U32" s="26">
        <f>UnitsDetails[[#This Row],[Final TUOS Units]]</f>
        <v>0</v>
      </c>
      <c r="V32" s="38">
        <f t="shared" si="3"/>
        <v>0</v>
      </c>
    </row>
    <row r="33" spans="1:22" x14ac:dyDescent="0.35">
      <c r="A33" s="23">
        <f t="shared" si="0"/>
        <v>0</v>
      </c>
      <c r="B33" s="24" t="s">
        <v>37</v>
      </c>
      <c r="C33" s="25" t="s">
        <v>73</v>
      </c>
      <c r="D33" s="146">
        <f>'Final Recon - Summary'!D35</f>
        <v>14.74</v>
      </c>
      <c r="E33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3" s="27">
        <f t="shared" si="1"/>
        <v>0</v>
      </c>
      <c r="G33" s="59"/>
      <c r="H33" s="27">
        <f t="shared" si="2"/>
        <v>0</v>
      </c>
      <c r="I33" s="59"/>
      <c r="J33" s="27">
        <f>UnitsDetails[[#This Row],[ODS General Units]]*UnitsDetails[[#This Row],[Rate]]</f>
        <v>0</v>
      </c>
      <c r="K33" s="59"/>
      <c r="L33" s="28">
        <f>UnitsDetails[[#This Row],[Rate]]*UnitsDetails[[#This Row],[ODS DMC AB109 Units]]</f>
        <v>0</v>
      </c>
      <c r="M33" s="59"/>
      <c r="N33" s="28">
        <f>UnitsDetails[[#This Row],[Rate]]*UnitsDetails[[#This Row],[ODS AB109 Units]]</f>
        <v>0</v>
      </c>
      <c r="O33" s="59"/>
      <c r="P33" s="28">
        <f>UnitsDetails[[#This Row],[Rate]]*UnitsDetails[[#This Row],[SUD Non-Billable Units]]</f>
        <v>0</v>
      </c>
      <c r="Q33" s="59"/>
      <c r="R33" s="28">
        <f>UnitsDetails[[#This Row],[Rate]]*UnitsDetails[[#This Row],[Room &amp; Board Units]]</f>
        <v>0</v>
      </c>
      <c r="T33" s="43">
        <f>'Final Recon - Summary'!G35</f>
        <v>0</v>
      </c>
      <c r="U33" s="26">
        <f>UnitsDetails[[#This Row],[Final TUOS Units]]</f>
        <v>0</v>
      </c>
      <c r="V33" s="38">
        <f t="shared" si="3"/>
        <v>0</v>
      </c>
    </row>
    <row r="34" spans="1:22" x14ac:dyDescent="0.35">
      <c r="A34" s="23">
        <f t="shared" si="0"/>
        <v>0</v>
      </c>
      <c r="B34" s="24" t="s">
        <v>38</v>
      </c>
      <c r="C34" s="25" t="s">
        <v>73</v>
      </c>
      <c r="D34" s="146">
        <f>'Final Recon - Summary'!D36</f>
        <v>3.27</v>
      </c>
      <c r="E34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4" s="27">
        <f t="shared" si="1"/>
        <v>0</v>
      </c>
      <c r="G34" s="59"/>
      <c r="H34" s="27">
        <f t="shared" si="2"/>
        <v>0</v>
      </c>
      <c r="I34" s="59"/>
      <c r="J34" s="27">
        <f>UnitsDetails[[#This Row],[ODS General Units]]*UnitsDetails[[#This Row],[Rate]]</f>
        <v>0</v>
      </c>
      <c r="K34" s="59"/>
      <c r="L34" s="28">
        <f>UnitsDetails[[#This Row],[Rate]]*UnitsDetails[[#This Row],[ODS DMC AB109 Units]]</f>
        <v>0</v>
      </c>
      <c r="M34" s="59"/>
      <c r="N34" s="28">
        <f>UnitsDetails[[#This Row],[Rate]]*UnitsDetails[[#This Row],[ODS AB109 Units]]</f>
        <v>0</v>
      </c>
      <c r="O34" s="59"/>
      <c r="P34" s="28">
        <f>UnitsDetails[[#This Row],[Rate]]*UnitsDetails[[#This Row],[SUD Non-Billable Units]]</f>
        <v>0</v>
      </c>
      <c r="Q34" s="59"/>
      <c r="R34" s="28">
        <f>UnitsDetails[[#This Row],[Rate]]*UnitsDetails[[#This Row],[Room &amp; Board Units]]</f>
        <v>0</v>
      </c>
      <c r="T34" s="43">
        <f>'Final Recon - Summary'!G36</f>
        <v>0</v>
      </c>
      <c r="U34" s="26">
        <f>UnitsDetails[[#This Row],[Final TUOS Units]]</f>
        <v>0</v>
      </c>
      <c r="V34" s="38">
        <f t="shared" si="3"/>
        <v>0</v>
      </c>
    </row>
    <row r="35" spans="1:22" x14ac:dyDescent="0.35">
      <c r="A35" s="23">
        <f t="shared" si="0"/>
        <v>0</v>
      </c>
      <c r="B35" s="24" t="s">
        <v>39</v>
      </c>
      <c r="C35" s="25" t="s">
        <v>73</v>
      </c>
      <c r="D35" s="146">
        <f>'Final Recon - Summary'!D37</f>
        <v>17.37</v>
      </c>
      <c r="E35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5" s="27">
        <f t="shared" si="1"/>
        <v>0</v>
      </c>
      <c r="G35" s="59"/>
      <c r="H35" s="27">
        <f t="shared" si="2"/>
        <v>0</v>
      </c>
      <c r="I35" s="59"/>
      <c r="J35" s="27">
        <f>UnitsDetails[[#This Row],[ODS General Units]]*UnitsDetails[[#This Row],[Rate]]</f>
        <v>0</v>
      </c>
      <c r="K35" s="59"/>
      <c r="L35" s="28">
        <f>UnitsDetails[[#This Row],[Rate]]*UnitsDetails[[#This Row],[ODS DMC AB109 Units]]</f>
        <v>0</v>
      </c>
      <c r="M35" s="59"/>
      <c r="N35" s="28">
        <f>UnitsDetails[[#This Row],[Rate]]*UnitsDetails[[#This Row],[ODS AB109 Units]]</f>
        <v>0</v>
      </c>
      <c r="O35" s="59"/>
      <c r="P35" s="28">
        <f>UnitsDetails[[#This Row],[Rate]]*UnitsDetails[[#This Row],[SUD Non-Billable Units]]</f>
        <v>0</v>
      </c>
      <c r="Q35" s="59"/>
      <c r="R35" s="28">
        <f>UnitsDetails[[#This Row],[Rate]]*UnitsDetails[[#This Row],[Room &amp; Board Units]]</f>
        <v>0</v>
      </c>
      <c r="T35" s="43">
        <f>'Final Recon - Summary'!G37</f>
        <v>0</v>
      </c>
      <c r="U35" s="26">
        <f>UnitsDetails[[#This Row],[Final TUOS Units]]</f>
        <v>0</v>
      </c>
      <c r="V35" s="38">
        <f t="shared" si="3"/>
        <v>0</v>
      </c>
    </row>
    <row r="36" spans="1:22" x14ac:dyDescent="0.35">
      <c r="A36" s="23">
        <f t="shared" si="0"/>
        <v>0</v>
      </c>
      <c r="B36" s="24" t="s">
        <v>40</v>
      </c>
      <c r="C36" s="25" t="s">
        <v>73</v>
      </c>
      <c r="D36" s="146">
        <f>'Final Recon - Summary'!D38</f>
        <v>3.86</v>
      </c>
      <c r="E36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6" s="27">
        <f t="shared" si="1"/>
        <v>0</v>
      </c>
      <c r="G36" s="59"/>
      <c r="H36" s="27">
        <f t="shared" si="2"/>
        <v>0</v>
      </c>
      <c r="I36" s="59"/>
      <c r="J36" s="27">
        <f>UnitsDetails[[#This Row],[ODS General Units]]*UnitsDetails[[#This Row],[Rate]]</f>
        <v>0</v>
      </c>
      <c r="K36" s="59"/>
      <c r="L36" s="28">
        <f>UnitsDetails[[#This Row],[Rate]]*UnitsDetails[[#This Row],[ODS DMC AB109 Units]]</f>
        <v>0</v>
      </c>
      <c r="M36" s="59"/>
      <c r="N36" s="28">
        <f>UnitsDetails[[#This Row],[Rate]]*UnitsDetails[[#This Row],[ODS AB109 Units]]</f>
        <v>0</v>
      </c>
      <c r="O36" s="59"/>
      <c r="P36" s="28">
        <f>UnitsDetails[[#This Row],[Rate]]*UnitsDetails[[#This Row],[SUD Non-Billable Units]]</f>
        <v>0</v>
      </c>
      <c r="Q36" s="59"/>
      <c r="R36" s="28">
        <f>UnitsDetails[[#This Row],[Rate]]*UnitsDetails[[#This Row],[Room &amp; Board Units]]</f>
        <v>0</v>
      </c>
      <c r="T36" s="43">
        <f>'Final Recon - Summary'!G38</f>
        <v>0</v>
      </c>
      <c r="U36" s="26">
        <f>UnitsDetails[[#This Row],[Final TUOS Units]]</f>
        <v>0</v>
      </c>
      <c r="V36" s="38">
        <f t="shared" si="3"/>
        <v>0</v>
      </c>
    </row>
    <row r="37" spans="1:22" x14ac:dyDescent="0.35">
      <c r="A37" s="23">
        <f t="shared" si="0"/>
        <v>0</v>
      </c>
      <c r="B37" s="24" t="s">
        <v>41</v>
      </c>
      <c r="C37" s="25" t="s">
        <v>73</v>
      </c>
      <c r="D37" s="146">
        <f>'Final Recon - Summary'!D39</f>
        <v>36.28</v>
      </c>
      <c r="E37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7" s="27">
        <f t="shared" si="1"/>
        <v>0</v>
      </c>
      <c r="G37" s="59"/>
      <c r="H37" s="27">
        <f t="shared" si="2"/>
        <v>0</v>
      </c>
      <c r="I37" s="59"/>
      <c r="J37" s="27">
        <f>UnitsDetails[[#This Row],[ODS General Units]]*UnitsDetails[[#This Row],[Rate]]</f>
        <v>0</v>
      </c>
      <c r="K37" s="59"/>
      <c r="L37" s="28">
        <f>UnitsDetails[[#This Row],[Rate]]*UnitsDetails[[#This Row],[ODS DMC AB109 Units]]</f>
        <v>0</v>
      </c>
      <c r="M37" s="59"/>
      <c r="N37" s="28">
        <f>UnitsDetails[[#This Row],[Rate]]*UnitsDetails[[#This Row],[ODS AB109 Units]]</f>
        <v>0</v>
      </c>
      <c r="O37" s="59"/>
      <c r="P37" s="28">
        <f>UnitsDetails[[#This Row],[Rate]]*UnitsDetails[[#This Row],[SUD Non-Billable Units]]</f>
        <v>0</v>
      </c>
      <c r="Q37" s="59"/>
      <c r="R37" s="28">
        <f>UnitsDetails[[#This Row],[Rate]]*UnitsDetails[[#This Row],[Room &amp; Board Units]]</f>
        <v>0</v>
      </c>
      <c r="T37" s="43">
        <f>'Final Recon - Summary'!G39</f>
        <v>0</v>
      </c>
      <c r="U37" s="26">
        <f>UnitsDetails[[#This Row],[Final TUOS Units]]</f>
        <v>0</v>
      </c>
      <c r="V37" s="38">
        <f t="shared" si="3"/>
        <v>0</v>
      </c>
    </row>
    <row r="38" spans="1:22" x14ac:dyDescent="0.35">
      <c r="A38" s="23">
        <f t="shared" si="0"/>
        <v>0</v>
      </c>
      <c r="B38" s="24" t="s">
        <v>42</v>
      </c>
      <c r="C38" s="25" t="s">
        <v>73</v>
      </c>
      <c r="D38" s="146">
        <f>'Final Recon - Summary'!D40</f>
        <v>8.07</v>
      </c>
      <c r="E38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8" s="27">
        <f t="shared" si="1"/>
        <v>0</v>
      </c>
      <c r="G38" s="59"/>
      <c r="H38" s="27">
        <f t="shared" si="2"/>
        <v>0</v>
      </c>
      <c r="I38" s="59"/>
      <c r="J38" s="27">
        <f>UnitsDetails[[#This Row],[ODS General Units]]*UnitsDetails[[#This Row],[Rate]]</f>
        <v>0</v>
      </c>
      <c r="K38" s="59"/>
      <c r="L38" s="28">
        <f>UnitsDetails[[#This Row],[Rate]]*UnitsDetails[[#This Row],[ODS DMC AB109 Units]]</f>
        <v>0</v>
      </c>
      <c r="M38" s="59"/>
      <c r="N38" s="28">
        <f>UnitsDetails[[#This Row],[Rate]]*UnitsDetails[[#This Row],[ODS AB109 Units]]</f>
        <v>0</v>
      </c>
      <c r="O38" s="59"/>
      <c r="P38" s="28">
        <f>UnitsDetails[[#This Row],[Rate]]*UnitsDetails[[#This Row],[SUD Non-Billable Units]]</f>
        <v>0</v>
      </c>
      <c r="Q38" s="59"/>
      <c r="R38" s="28">
        <f>UnitsDetails[[#This Row],[Rate]]*UnitsDetails[[#This Row],[Room &amp; Board Units]]</f>
        <v>0</v>
      </c>
      <c r="T38" s="43">
        <f>'Final Recon - Summary'!G40</f>
        <v>0</v>
      </c>
      <c r="U38" s="26">
        <f>UnitsDetails[[#This Row],[Final TUOS Units]]</f>
        <v>0</v>
      </c>
      <c r="V38" s="38">
        <f t="shared" si="3"/>
        <v>0</v>
      </c>
    </row>
    <row r="39" spans="1:22" x14ac:dyDescent="0.35">
      <c r="A39" s="23">
        <f t="shared" si="0"/>
        <v>0</v>
      </c>
      <c r="B39" s="24" t="s">
        <v>43</v>
      </c>
      <c r="C39" s="25" t="s">
        <v>74</v>
      </c>
      <c r="D39" s="146">
        <f>'Final Recon - Summary'!D41</f>
        <v>341.28</v>
      </c>
      <c r="E39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39" s="27">
        <f t="shared" si="1"/>
        <v>0</v>
      </c>
      <c r="G39" s="59"/>
      <c r="H39" s="27">
        <f t="shared" si="2"/>
        <v>0</v>
      </c>
      <c r="I39" s="59"/>
      <c r="J39" s="27">
        <f>UnitsDetails[[#This Row],[ODS General Units]]*UnitsDetails[[#This Row],[Rate]]</f>
        <v>0</v>
      </c>
      <c r="K39" s="59"/>
      <c r="L39" s="28">
        <f>UnitsDetails[[#This Row],[Rate]]*UnitsDetails[[#This Row],[ODS DMC AB109 Units]]</f>
        <v>0</v>
      </c>
      <c r="M39" s="59"/>
      <c r="N39" s="28">
        <f>UnitsDetails[[#This Row],[Rate]]*UnitsDetails[[#This Row],[ODS AB109 Units]]</f>
        <v>0</v>
      </c>
      <c r="O39" s="59"/>
      <c r="P39" s="28">
        <f>UnitsDetails[[#This Row],[Rate]]*UnitsDetails[[#This Row],[SUD Non-Billable Units]]</f>
        <v>0</v>
      </c>
      <c r="Q39" s="59"/>
      <c r="R39" s="28">
        <f>UnitsDetails[[#This Row],[Rate]]*UnitsDetails[[#This Row],[Room &amp; Board Units]]</f>
        <v>0</v>
      </c>
      <c r="T39" s="43">
        <f>'Final Recon - Summary'!G41</f>
        <v>0</v>
      </c>
      <c r="U39" s="26">
        <f>UnitsDetails[[#This Row],[Final TUOS Units]]</f>
        <v>0</v>
      </c>
      <c r="V39" s="38">
        <f t="shared" si="3"/>
        <v>0</v>
      </c>
    </row>
    <row r="40" spans="1:22" x14ac:dyDescent="0.35">
      <c r="A40" s="23">
        <f t="shared" si="0"/>
        <v>0</v>
      </c>
      <c r="B40" s="24" t="s">
        <v>44</v>
      </c>
      <c r="C40" s="25" t="s">
        <v>74</v>
      </c>
      <c r="D40" s="146">
        <f>'Final Recon - Summary'!D42</f>
        <v>443.67</v>
      </c>
      <c r="E40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40" s="27">
        <f t="shared" si="1"/>
        <v>0</v>
      </c>
      <c r="G40" s="59"/>
      <c r="H40" s="27">
        <f t="shared" si="2"/>
        <v>0</v>
      </c>
      <c r="I40" s="59"/>
      <c r="J40" s="27">
        <f>UnitsDetails[[#This Row],[ODS General Units]]*UnitsDetails[[#This Row],[Rate]]</f>
        <v>0</v>
      </c>
      <c r="K40" s="59"/>
      <c r="L40" s="28">
        <f>UnitsDetails[[#This Row],[Rate]]*UnitsDetails[[#This Row],[ODS DMC AB109 Units]]</f>
        <v>0</v>
      </c>
      <c r="M40" s="59"/>
      <c r="N40" s="28">
        <f>UnitsDetails[[#This Row],[Rate]]*UnitsDetails[[#This Row],[ODS AB109 Units]]</f>
        <v>0</v>
      </c>
      <c r="O40" s="59"/>
      <c r="P40" s="28">
        <f>UnitsDetails[[#This Row],[Rate]]*UnitsDetails[[#This Row],[SUD Non-Billable Units]]</f>
        <v>0</v>
      </c>
      <c r="Q40" s="59"/>
      <c r="R40" s="28">
        <f>UnitsDetails[[#This Row],[Rate]]*UnitsDetails[[#This Row],[Room &amp; Board Units]]</f>
        <v>0</v>
      </c>
      <c r="T40" s="43">
        <f>'Final Recon - Summary'!G42</f>
        <v>0</v>
      </c>
      <c r="U40" s="26">
        <f>UnitsDetails[[#This Row],[Final TUOS Units]]</f>
        <v>0</v>
      </c>
      <c r="V40" s="38">
        <f t="shared" si="3"/>
        <v>0</v>
      </c>
    </row>
    <row r="41" spans="1:22" x14ac:dyDescent="0.35">
      <c r="A41" s="23">
        <f t="shared" si="0"/>
        <v>0</v>
      </c>
      <c r="B41" s="24" t="s">
        <v>45</v>
      </c>
      <c r="C41" s="25" t="s">
        <v>74</v>
      </c>
      <c r="D41" s="146">
        <f>'Final Recon - Summary'!D43</f>
        <v>403.64</v>
      </c>
      <c r="E41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41" s="27">
        <f t="shared" si="1"/>
        <v>0</v>
      </c>
      <c r="G41" s="59"/>
      <c r="H41" s="27">
        <f t="shared" si="2"/>
        <v>0</v>
      </c>
      <c r="I41" s="59"/>
      <c r="J41" s="27">
        <f>UnitsDetails[[#This Row],[ODS General Units]]*UnitsDetails[[#This Row],[Rate]]</f>
        <v>0</v>
      </c>
      <c r="K41" s="59"/>
      <c r="L41" s="28">
        <f>UnitsDetails[[#This Row],[Rate]]*UnitsDetails[[#This Row],[ODS DMC AB109 Units]]</f>
        <v>0</v>
      </c>
      <c r="M41" s="59"/>
      <c r="N41" s="28">
        <f>UnitsDetails[[#This Row],[Rate]]*UnitsDetails[[#This Row],[ODS AB109 Units]]</f>
        <v>0</v>
      </c>
      <c r="O41" s="59"/>
      <c r="P41" s="28">
        <f>UnitsDetails[[#This Row],[Rate]]*UnitsDetails[[#This Row],[SUD Non-Billable Units]]</f>
        <v>0</v>
      </c>
      <c r="Q41" s="59"/>
      <c r="R41" s="28">
        <f>UnitsDetails[[#This Row],[Rate]]*UnitsDetails[[#This Row],[Room &amp; Board Units]]</f>
        <v>0</v>
      </c>
      <c r="T41" s="43">
        <f>'Final Recon - Summary'!G43</f>
        <v>0</v>
      </c>
      <c r="U41" s="26">
        <f>UnitsDetails[[#This Row],[Final TUOS Units]]</f>
        <v>0</v>
      </c>
      <c r="V41" s="38">
        <f t="shared" si="3"/>
        <v>0</v>
      </c>
    </row>
    <row r="42" spans="1:22" x14ac:dyDescent="0.35">
      <c r="A42" s="23">
        <f t="shared" si="0"/>
        <v>0</v>
      </c>
      <c r="B42" s="24" t="s">
        <v>46</v>
      </c>
      <c r="C42" s="25" t="s">
        <v>74</v>
      </c>
      <c r="D42" s="146">
        <f>'Final Recon - Summary'!D44</f>
        <v>448.49</v>
      </c>
      <c r="E42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42" s="27">
        <f t="shared" si="1"/>
        <v>0</v>
      </c>
      <c r="G42" s="59"/>
      <c r="H42" s="27">
        <f t="shared" si="2"/>
        <v>0</v>
      </c>
      <c r="I42" s="59"/>
      <c r="J42" s="27">
        <f>UnitsDetails[[#This Row],[ODS General Units]]*UnitsDetails[[#This Row],[Rate]]</f>
        <v>0</v>
      </c>
      <c r="K42" s="59"/>
      <c r="L42" s="28">
        <f>UnitsDetails[[#This Row],[Rate]]*UnitsDetails[[#This Row],[ODS DMC AB109 Units]]</f>
        <v>0</v>
      </c>
      <c r="M42" s="59"/>
      <c r="N42" s="28">
        <f>UnitsDetails[[#This Row],[Rate]]*UnitsDetails[[#This Row],[ODS AB109 Units]]</f>
        <v>0</v>
      </c>
      <c r="O42" s="59"/>
      <c r="P42" s="28">
        <f>UnitsDetails[[#This Row],[Rate]]*UnitsDetails[[#This Row],[SUD Non-Billable Units]]</f>
        <v>0</v>
      </c>
      <c r="Q42" s="59"/>
      <c r="R42" s="28">
        <f>UnitsDetails[[#This Row],[Rate]]*UnitsDetails[[#This Row],[Room &amp; Board Units]]</f>
        <v>0</v>
      </c>
      <c r="T42" s="43">
        <f>'Final Recon - Summary'!G44</f>
        <v>0</v>
      </c>
      <c r="U42" s="26">
        <f>UnitsDetails[[#This Row],[Final TUOS Units]]</f>
        <v>0</v>
      </c>
      <c r="V42" s="38">
        <f t="shared" si="3"/>
        <v>0</v>
      </c>
    </row>
    <row r="43" spans="1:22" x14ac:dyDescent="0.35">
      <c r="A43" s="23">
        <f t="shared" si="0"/>
        <v>0</v>
      </c>
      <c r="B43" s="24" t="s">
        <v>47</v>
      </c>
      <c r="C43" s="25" t="s">
        <v>74</v>
      </c>
      <c r="D43" s="146">
        <f>'Final Recon - Summary'!D45</f>
        <v>112.5</v>
      </c>
      <c r="E43" s="26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43" s="27">
        <f t="shared" si="1"/>
        <v>0</v>
      </c>
      <c r="G43" s="59"/>
      <c r="H43" s="27">
        <f t="shared" si="2"/>
        <v>0</v>
      </c>
      <c r="I43" s="59"/>
      <c r="J43" s="27">
        <f>UnitsDetails[[#This Row],[ODS General Units]]*UnitsDetails[[#This Row],[Rate]]</f>
        <v>0</v>
      </c>
      <c r="K43" s="59"/>
      <c r="L43" s="28">
        <f>UnitsDetails[[#This Row],[Rate]]*UnitsDetails[[#This Row],[ODS DMC AB109 Units]]</f>
        <v>0</v>
      </c>
      <c r="M43" s="59"/>
      <c r="N43" s="28">
        <f>UnitsDetails[[#This Row],[Rate]]*UnitsDetails[[#This Row],[ODS AB109 Units]]</f>
        <v>0</v>
      </c>
      <c r="O43" s="59"/>
      <c r="P43" s="28">
        <f>UnitsDetails[[#This Row],[Rate]]*UnitsDetails[[#This Row],[SUD Non-Billable Units]]</f>
        <v>0</v>
      </c>
      <c r="Q43" s="59"/>
      <c r="R43" s="28">
        <f>UnitsDetails[[#This Row],[Rate]]*UnitsDetails[[#This Row],[Room &amp; Board Units]]</f>
        <v>0</v>
      </c>
      <c r="T43" s="43">
        <f>'Final Recon - Summary'!G45</f>
        <v>0</v>
      </c>
      <c r="U43" s="26">
        <f>UnitsDetails[[#This Row],[Final TUOS Units]]</f>
        <v>0</v>
      </c>
      <c r="V43" s="38">
        <f t="shared" si="3"/>
        <v>0</v>
      </c>
    </row>
    <row r="44" spans="1:22" x14ac:dyDescent="0.35">
      <c r="A44" s="29">
        <f t="shared" si="0"/>
        <v>0</v>
      </c>
      <c r="B44" s="30" t="s">
        <v>13</v>
      </c>
      <c r="C44" s="30"/>
      <c r="D44" s="31"/>
      <c r="E44" s="32">
        <f>UnitsDetails[[#This Row],[ODS DMC General Units]]+UnitsDetails[[#This Row],[ODS General Units]]+UnitsDetails[[#This Row],[ODS DMC AB109 Units]]+UnitsDetails[[#This Row],[ODS AB109 Units]]+UnitsDetails[[#This Row],[Room &amp; Board Units]]+UnitsDetails[[#This Row],[SUD Non-Billable Units]]</f>
        <v>0</v>
      </c>
      <c r="F44" s="33">
        <f>SUM(F9:F43)</f>
        <v>0</v>
      </c>
      <c r="G44" s="32"/>
      <c r="H44" s="33">
        <f>SUM(H9:H43)</f>
        <v>0</v>
      </c>
      <c r="I44" s="34"/>
      <c r="J44" s="33">
        <f>SUM(J9:J43)</f>
        <v>0</v>
      </c>
      <c r="K44" s="32"/>
      <c r="L44" s="33">
        <f>SUM(L9:L43)</f>
        <v>0</v>
      </c>
      <c r="M44" s="34"/>
      <c r="N44" s="33">
        <f>SUM(N9:N43)</f>
        <v>0</v>
      </c>
      <c r="O44" s="32"/>
      <c r="P44" s="33">
        <f>SUM(P9:P43)</f>
        <v>0</v>
      </c>
      <c r="Q44" s="34"/>
      <c r="R44" s="34">
        <f>SUM(R9:R43)</f>
        <v>0</v>
      </c>
      <c r="T44" s="44">
        <f>'Final Recon - Summary'!G46</f>
        <v>0</v>
      </c>
      <c r="U44" s="45">
        <f>UnitsDetails[[#This Row],[Final TUOS Units]]</f>
        <v>0</v>
      </c>
      <c r="V44" s="39">
        <f t="shared" si="3"/>
        <v>0</v>
      </c>
    </row>
  </sheetData>
  <phoneticPr fontId="11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24DF-56E7-4817-B374-13154425C9DF}">
  <sheetPr codeName="Sheet19"/>
  <dimension ref="A1:J40"/>
  <sheetViews>
    <sheetView showGridLines="0" zoomScaleNormal="100" zoomScaleSheetLayoutView="115" workbookViewId="0">
      <selection activeCell="A27" sqref="A27:D27"/>
    </sheetView>
  </sheetViews>
  <sheetFormatPr defaultColWidth="9.1796875" defaultRowHeight="12.5" x14ac:dyDescent="0.25"/>
  <cols>
    <col min="1" max="1" width="12.7265625" style="95" customWidth="1"/>
    <col min="2" max="2" width="41" style="95" customWidth="1"/>
    <col min="3" max="3" width="8.26953125" style="95" customWidth="1"/>
    <col min="4" max="4" width="38.1796875" style="95" customWidth="1"/>
    <col min="5" max="16384" width="9.1796875" style="95"/>
  </cols>
  <sheetData>
    <row r="1" spans="1:10" x14ac:dyDescent="0.25">
      <c r="A1" s="137" t="s">
        <v>132</v>
      </c>
      <c r="B1" s="137"/>
      <c r="C1" s="137"/>
      <c r="D1" s="137"/>
    </row>
    <row r="2" spans="1:10" hidden="1" x14ac:dyDescent="0.25">
      <c r="A2" s="137"/>
      <c r="B2" s="137"/>
      <c r="C2" s="137"/>
      <c r="D2" s="137"/>
      <c r="J2" s="96"/>
    </row>
    <row r="3" spans="1:10" x14ac:dyDescent="0.25">
      <c r="A3" s="137" t="s">
        <v>133</v>
      </c>
      <c r="B3" s="137"/>
      <c r="C3" s="137"/>
      <c r="D3" s="137"/>
    </row>
    <row r="4" spans="1:10" x14ac:dyDescent="0.25">
      <c r="A4" s="137"/>
      <c r="B4" s="137"/>
      <c r="C4" s="137"/>
      <c r="D4" s="137"/>
    </row>
    <row r="5" spans="1:10" ht="18" x14ac:dyDescent="0.4">
      <c r="A5" s="139" t="s">
        <v>134</v>
      </c>
      <c r="B5" s="139"/>
      <c r="C5" s="139"/>
      <c r="D5" s="139"/>
    </row>
    <row r="6" spans="1:10" ht="18" x14ac:dyDescent="0.4">
      <c r="A6" s="139" t="s">
        <v>135</v>
      </c>
      <c r="B6" s="139"/>
      <c r="C6" s="139"/>
      <c r="D6" s="139"/>
    </row>
    <row r="7" spans="1:10" ht="18" x14ac:dyDescent="0.4">
      <c r="A7" s="135" t="s">
        <v>136</v>
      </c>
      <c r="B7" s="135"/>
      <c r="C7" s="136"/>
      <c r="D7" s="136"/>
    </row>
    <row r="8" spans="1:10" x14ac:dyDescent="0.25">
      <c r="A8" s="137"/>
      <c r="B8" s="137"/>
      <c r="C8" s="137"/>
      <c r="D8" s="137"/>
    </row>
    <row r="9" spans="1:10" ht="18" customHeight="1" x14ac:dyDescent="0.25">
      <c r="A9" s="138" t="s">
        <v>137</v>
      </c>
      <c r="B9" s="138"/>
      <c r="C9" s="138"/>
      <c r="D9" s="138"/>
    </row>
    <row r="10" spans="1:10" ht="18" customHeight="1" x14ac:dyDescent="0.25">
      <c r="A10" s="138"/>
      <c r="B10" s="138"/>
      <c r="C10" s="138"/>
      <c r="D10" s="138"/>
    </row>
    <row r="12" spans="1:10" ht="20.25" customHeight="1" x14ac:dyDescent="0.25">
      <c r="A12" s="122" t="s">
        <v>138</v>
      </c>
      <c r="B12" s="122"/>
      <c r="C12" s="127">
        <f>[4]INVOICE!B5</f>
        <v>0</v>
      </c>
      <c r="D12" s="128"/>
    </row>
    <row r="13" spans="1:10" ht="20.25" customHeight="1" x14ac:dyDescent="0.25">
      <c r="A13" s="122" t="s">
        <v>139</v>
      </c>
      <c r="B13" s="122"/>
      <c r="C13" s="127">
        <f>[4]INVOICE!B6</f>
        <v>0</v>
      </c>
      <c r="D13" s="128"/>
    </row>
    <row r="14" spans="1:10" ht="20.25" customHeight="1" x14ac:dyDescent="0.25">
      <c r="A14" s="122" t="s">
        <v>140</v>
      </c>
      <c r="B14" s="122"/>
      <c r="C14" s="129"/>
      <c r="D14" s="130"/>
    </row>
    <row r="15" spans="1:10" ht="20.25" customHeight="1" x14ac:dyDescent="0.25">
      <c r="A15" s="122" t="s">
        <v>141</v>
      </c>
      <c r="B15" s="122"/>
      <c r="C15" s="131"/>
      <c r="D15" s="132"/>
    </row>
    <row r="16" spans="1:10" ht="20.25" customHeight="1" x14ac:dyDescent="0.25">
      <c r="A16" s="122"/>
      <c r="B16" s="122"/>
      <c r="C16" s="133"/>
      <c r="D16" s="134"/>
    </row>
    <row r="17" spans="1:4" ht="20.25" customHeight="1" x14ac:dyDescent="0.25">
      <c r="A17" s="122" t="s">
        <v>142</v>
      </c>
      <c r="B17" s="122"/>
      <c r="C17" s="123"/>
      <c r="D17" s="124"/>
    </row>
    <row r="18" spans="1:4" ht="20.25" customHeight="1" x14ac:dyDescent="0.25">
      <c r="A18" s="122" t="s">
        <v>143</v>
      </c>
      <c r="B18" s="122"/>
      <c r="C18" s="125">
        <f>[4]BUDGET!F77</f>
        <v>0</v>
      </c>
      <c r="D18" s="126"/>
    </row>
    <row r="20" spans="1:4" ht="18" customHeight="1" x14ac:dyDescent="0.25">
      <c r="A20" s="97" t="s">
        <v>144</v>
      </c>
      <c r="B20" s="98" t="s">
        <v>145</v>
      </c>
      <c r="C20" s="116"/>
      <c r="D20" s="116"/>
    </row>
    <row r="21" spans="1:4" ht="30" customHeight="1" x14ac:dyDescent="0.25">
      <c r="A21" s="97" t="s">
        <v>146</v>
      </c>
      <c r="B21" s="99" t="s">
        <v>147</v>
      </c>
      <c r="C21" s="116"/>
      <c r="D21" s="116"/>
    </row>
    <row r="22" spans="1:4" ht="30" customHeight="1" x14ac:dyDescent="0.25">
      <c r="A22" s="97" t="s">
        <v>148</v>
      </c>
      <c r="B22" s="100" t="s">
        <v>149</v>
      </c>
      <c r="C22" s="116"/>
      <c r="D22" s="116"/>
    </row>
    <row r="23" spans="1:4" ht="18" customHeight="1" x14ac:dyDescent="0.25">
      <c r="A23" s="97" t="s">
        <v>150</v>
      </c>
      <c r="B23" s="101" t="s">
        <v>151</v>
      </c>
      <c r="C23" s="116"/>
      <c r="D23" s="116"/>
    </row>
    <row r="24" spans="1:4" ht="18" customHeight="1" x14ac:dyDescent="0.25">
      <c r="A24" s="97" t="s">
        <v>152</v>
      </c>
      <c r="B24" s="101" t="s">
        <v>153</v>
      </c>
      <c r="C24" s="102"/>
      <c r="D24" s="103">
        <f>C22+C23</f>
        <v>0</v>
      </c>
    </row>
    <row r="25" spans="1:4" ht="30" customHeight="1" x14ac:dyDescent="0.25">
      <c r="A25" s="117" t="s">
        <v>154</v>
      </c>
      <c r="B25" s="118"/>
      <c r="C25" s="119"/>
      <c r="D25" s="119"/>
    </row>
    <row r="26" spans="1:4" ht="13" x14ac:dyDescent="0.3">
      <c r="A26" s="120" t="s">
        <v>155</v>
      </c>
      <c r="B26" s="120"/>
      <c r="C26" s="120"/>
      <c r="D26" s="120"/>
    </row>
    <row r="27" spans="1:4" ht="13" x14ac:dyDescent="0.3">
      <c r="A27" s="121" t="s">
        <v>156</v>
      </c>
      <c r="B27" s="121"/>
      <c r="C27" s="121"/>
      <c r="D27" s="121"/>
    </row>
    <row r="28" spans="1:4" ht="13" x14ac:dyDescent="0.3">
      <c r="A28" s="104"/>
      <c r="C28" s="104"/>
      <c r="D28" s="104"/>
    </row>
    <row r="29" spans="1:4" x14ac:dyDescent="0.25">
      <c r="B29" s="94"/>
      <c r="C29" s="94"/>
      <c r="D29" s="94"/>
    </row>
    <row r="30" spans="1:4" ht="12.75" customHeight="1" x14ac:dyDescent="0.25">
      <c r="A30" s="114" t="s">
        <v>157</v>
      </c>
      <c r="B30" s="114"/>
      <c r="C30" s="114"/>
      <c r="D30" s="114"/>
    </row>
    <row r="31" spans="1:4" x14ac:dyDescent="0.25">
      <c r="A31" s="114"/>
      <c r="B31" s="114"/>
      <c r="C31" s="114"/>
      <c r="D31" s="114"/>
    </row>
    <row r="32" spans="1:4" x14ac:dyDescent="0.25">
      <c r="A32" s="114"/>
      <c r="B32" s="114"/>
      <c r="C32" s="114"/>
      <c r="D32" s="114"/>
    </row>
    <row r="34" spans="1:4" ht="23.25" customHeight="1" x14ac:dyDescent="0.25">
      <c r="A34" s="95" t="s">
        <v>158</v>
      </c>
      <c r="B34" s="105"/>
      <c r="C34" s="106" t="s">
        <v>159</v>
      </c>
      <c r="D34" s="107"/>
    </row>
    <row r="35" spans="1:4" ht="23.25" customHeight="1" x14ac:dyDescent="0.25">
      <c r="A35" s="106" t="s">
        <v>160</v>
      </c>
      <c r="B35" s="107"/>
      <c r="C35" s="106" t="s">
        <v>161</v>
      </c>
      <c r="D35" s="108"/>
    </row>
    <row r="36" spans="1:4" ht="23.25" customHeight="1" x14ac:dyDescent="0.25">
      <c r="A36" s="95" t="s">
        <v>162</v>
      </c>
      <c r="B36" s="107"/>
      <c r="C36" s="106" t="s">
        <v>163</v>
      </c>
      <c r="D36" s="108"/>
    </row>
    <row r="37" spans="1:4" ht="17.25" customHeight="1" x14ac:dyDescent="0.25"/>
    <row r="40" spans="1:4" x14ac:dyDescent="0.25">
      <c r="A40" s="115" t="s">
        <v>164</v>
      </c>
      <c r="B40" s="115"/>
      <c r="C40" s="115"/>
      <c r="D40" s="115"/>
    </row>
  </sheetData>
  <mergeCells count="33">
    <mergeCell ref="A6:D6"/>
    <mergeCell ref="A1:D1"/>
    <mergeCell ref="A2:D2"/>
    <mergeCell ref="A3:D3"/>
    <mergeCell ref="A4:D4"/>
    <mergeCell ref="A5:D5"/>
    <mergeCell ref="A7:B7"/>
    <mergeCell ref="C7:D7"/>
    <mergeCell ref="A8:D8"/>
    <mergeCell ref="A9:D10"/>
    <mergeCell ref="A12:B12"/>
    <mergeCell ref="C12:D12"/>
    <mergeCell ref="C21:D21"/>
    <mergeCell ref="A13:B13"/>
    <mergeCell ref="C13:D13"/>
    <mergeCell ref="A14:B14"/>
    <mergeCell ref="C14:D14"/>
    <mergeCell ref="A15:B16"/>
    <mergeCell ref="C15:D15"/>
    <mergeCell ref="C16:D16"/>
    <mergeCell ref="A17:B17"/>
    <mergeCell ref="C17:D17"/>
    <mergeCell ref="A18:B18"/>
    <mergeCell ref="C18:D18"/>
    <mergeCell ref="C20:D20"/>
    <mergeCell ref="A30:D32"/>
    <mergeCell ref="A40:D40"/>
    <mergeCell ref="C22:D22"/>
    <mergeCell ref="C23:D23"/>
    <mergeCell ref="A25:B25"/>
    <mergeCell ref="C25:D25"/>
    <mergeCell ref="A26:D26"/>
    <mergeCell ref="A27:D27"/>
  </mergeCells>
  <pageMargins left="0.5" right="0.5" top="1" bottom="0.5" header="0.5" footer="0.5"/>
  <pageSetup scale="94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2">
          <controlPr defaultSize="0" autoLine="0" r:id="rId5">
            <anchor moveWithCells="1">
              <from>
                <xdr:col>2</xdr:col>
                <xdr:colOff>323850</xdr:colOff>
                <xdr:row>27</xdr:row>
                <xdr:rowOff>0</xdr:rowOff>
              </from>
              <to>
                <xdr:col>3</xdr:col>
                <xdr:colOff>1847850</xdr:colOff>
                <xdr:row>28</xdr:row>
                <xdr:rowOff>69850</xdr:rowOff>
              </to>
            </anchor>
          </controlPr>
        </control>
      </mc:Choice>
      <mc:Fallback>
        <control shapeId="1025" r:id="rId4" name="CheckBox2"/>
      </mc:Fallback>
    </mc:AlternateContent>
    <mc:AlternateContent xmlns:mc="http://schemas.openxmlformats.org/markup-compatibility/2006">
      <mc:Choice Requires="x14">
        <control shapeId="1026" r:id="rId6" name="CheckBox1">
          <controlPr defaultSize="0" autoLine="0" r:id="rId7">
            <anchor moveWithCells="1">
              <from>
                <xdr:col>0</xdr:col>
                <xdr:colOff>323850</xdr:colOff>
                <xdr:row>27</xdr:row>
                <xdr:rowOff>0</xdr:rowOff>
              </from>
              <to>
                <xdr:col>1</xdr:col>
                <xdr:colOff>1098550</xdr:colOff>
                <xdr:row>28</xdr:row>
                <xdr:rowOff>69850</xdr:rowOff>
              </to>
            </anchor>
          </controlPr>
        </control>
      </mc:Choice>
      <mc:Fallback>
        <control shapeId="1026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Recon - Summary</vt:lpstr>
      <vt:lpstr>Rate Sheet</vt:lpstr>
      <vt:lpstr>Final Recon - Details</vt:lpstr>
      <vt:lpstr>Final Recon - CEF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Raagas, Kathleen</dc:creator>
  <cp:lastModifiedBy>Raagas, Kathleen</cp:lastModifiedBy>
  <cp:lastPrinted>2025-04-02T00:32:16Z</cp:lastPrinted>
  <dcterms:created xsi:type="dcterms:W3CDTF">2025-04-02T00:13:38Z</dcterms:created>
  <dcterms:modified xsi:type="dcterms:W3CDTF">2026-06-17T14:57:32Z</dcterms:modified>
</cp:coreProperties>
</file>