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AND DEVELOPMENT DIVISION\LAND DEVELOPMMENT TEAMS\COST ESTIMATES\2024\"/>
    </mc:Choice>
  </mc:AlternateContent>
  <xr:revisionPtr revIDLastSave="0" documentId="13_ncr:1_{6332757F-FA4B-425C-B0E1-B62A00DEBFA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CTIONS" sheetId="2" r:id="rId1"/>
    <sheet name="ESTIMATE" sheetId="1" r:id="rId2"/>
  </sheets>
  <definedNames>
    <definedName name="_xlnm.Print_Area" localSheetId="1">ESTIMATE!$A$1:$E$192</definedName>
    <definedName name="_xlnm.Print_Area" localSheetId="0">INSTRUCTIONS!$A$1:$B$26</definedName>
    <definedName name="_xlnm.Print_Titles" localSheetId="1">ESTIMATE!$1:$4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E43" i="1"/>
  <c r="E45" i="1"/>
  <c r="E46" i="1"/>
  <c r="E47" i="1"/>
  <c r="E49" i="1"/>
  <c r="E50" i="1"/>
  <c r="E51" i="1"/>
  <c r="E52" i="1"/>
  <c r="E53" i="1"/>
  <c r="E54" i="1"/>
  <c r="E56" i="1"/>
  <c r="E57" i="1"/>
  <c r="E58" i="1"/>
  <c r="E59" i="1"/>
  <c r="E60" i="1"/>
  <c r="E61" i="1"/>
  <c r="E62" i="1"/>
  <c r="E63" i="1"/>
  <c r="E64" i="1"/>
  <c r="E65" i="1"/>
  <c r="E67" i="1"/>
  <c r="E68" i="1"/>
  <c r="E69" i="1"/>
  <c r="E70" i="1"/>
  <c r="E71" i="1"/>
  <c r="E72" i="1"/>
  <c r="E73" i="1"/>
  <c r="E75" i="1"/>
  <c r="E76" i="1"/>
  <c r="E77" i="1"/>
  <c r="E78" i="1"/>
  <c r="E79" i="1"/>
  <c r="E81" i="1"/>
  <c r="E82" i="1"/>
  <c r="E83" i="1"/>
  <c r="E84" i="1"/>
  <c r="E85" i="1"/>
  <c r="E87" i="1"/>
  <c r="E88" i="1"/>
  <c r="E89" i="1"/>
  <c r="E90" i="1"/>
  <c r="E91" i="1"/>
  <c r="E92" i="1"/>
  <c r="E94" i="1"/>
  <c r="E95" i="1"/>
  <c r="E96" i="1"/>
  <c r="E97" i="1"/>
  <c r="E98" i="1"/>
  <c r="E103" i="1"/>
  <c r="E104" i="1"/>
  <c r="E105" i="1"/>
  <c r="E106" i="1"/>
  <c r="E108" i="1"/>
  <c r="E109" i="1"/>
  <c r="E110" i="1"/>
  <c r="E111" i="1"/>
  <c r="E112" i="1"/>
  <c r="E113" i="1"/>
  <c r="E114" i="1"/>
  <c r="E115" i="1"/>
  <c r="E117" i="1"/>
  <c r="E118" i="1"/>
  <c r="E119" i="1"/>
  <c r="E120" i="1"/>
  <c r="E122" i="1"/>
  <c r="E123" i="1"/>
  <c r="E124" i="1"/>
  <c r="E125" i="1"/>
  <c r="E131" i="1"/>
  <c r="E132" i="1"/>
  <c r="E134" i="1"/>
  <c r="E135" i="1"/>
  <c r="E137" i="1"/>
  <c r="E140" i="1"/>
  <c r="E141" i="1"/>
  <c r="E142" i="1"/>
  <c r="E143" i="1"/>
  <c r="E144" i="1"/>
  <c r="E146" i="1"/>
  <c r="E147" i="1"/>
  <c r="E150" i="1"/>
  <c r="E152" i="1"/>
  <c r="E9" i="1"/>
  <c r="E14" i="1"/>
  <c r="E10" i="1"/>
  <c r="E11" i="1"/>
  <c r="E15" i="1"/>
  <c r="E16" i="1"/>
  <c r="E17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 l="1"/>
  <c r="E36" i="1" s="1"/>
  <c r="E38" i="1" s="1"/>
  <c r="E155" i="1"/>
  <c r="E156" i="1" s="1"/>
  <c r="B171" i="1" l="1"/>
  <c r="D171" i="1" s="1"/>
  <c r="B173" i="1" s="1"/>
  <c r="C173" i="1" s="1"/>
  <c r="B178" i="1"/>
  <c r="D178" i="1" s="1"/>
  <c r="E37" i="1"/>
  <c r="B159" i="1" s="1"/>
  <c r="B165" i="1"/>
  <c r="D165" i="1" s="1"/>
  <c r="B167" i="1"/>
  <c r="D167" i="1" s="1"/>
  <c r="B176" i="1"/>
  <c r="D176" i="1" s="1"/>
  <c r="D159" i="1" l="1"/>
  <c r="D173" i="1"/>
  <c r="B161" i="1"/>
  <c r="D161" i="1" s="1"/>
  <c r="B163" i="1" l="1"/>
  <c r="D163" i="1" s="1"/>
  <c r="C1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</author>
  </authors>
  <commentList>
    <comment ref="E30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Hewlett-Packard:</t>
        </r>
        <r>
          <rPr>
            <sz val="9"/>
            <color indexed="81"/>
            <rFont val="Tahoma"/>
            <charset val="1"/>
          </rPr>
          <t xml:space="preserve">
should this be deleted? It's not listed in the 2015 unit price list</t>
        </r>
      </text>
    </comment>
  </commentList>
</comments>
</file>

<file path=xl/sharedStrings.xml><?xml version="1.0" encoding="utf-8"?>
<sst xmlns="http://schemas.openxmlformats.org/spreadsheetml/2006/main" count="311" uniqueCount="183">
  <si>
    <t>ESTIMATE  FOR GRADING  PERMIT</t>
  </si>
  <si>
    <t>COUNTY OF SAN DIEGO</t>
  </si>
  <si>
    <t xml:space="preserve">                 ITEM</t>
  </si>
  <si>
    <t>QUANTITY</t>
  </si>
  <si>
    <t>UNIT</t>
  </si>
  <si>
    <t>UNIT PRICE FOR BONDING</t>
  </si>
  <si>
    <t>COST</t>
  </si>
  <si>
    <t>CY</t>
  </si>
  <si>
    <t xml:space="preserve">      12 " or less</t>
  </si>
  <si>
    <t>LF</t>
  </si>
  <si>
    <t xml:space="preserve">      18"</t>
  </si>
  <si>
    <t xml:space="preserve">      24"</t>
  </si>
  <si>
    <t xml:space="preserve">      30"</t>
  </si>
  <si>
    <t xml:space="preserve">      36"</t>
  </si>
  <si>
    <t xml:space="preserve">      42"</t>
  </si>
  <si>
    <t xml:space="preserve">      48"</t>
  </si>
  <si>
    <t xml:space="preserve">      54"</t>
  </si>
  <si>
    <t xml:space="preserve">      60"</t>
  </si>
  <si>
    <t xml:space="preserve">      72"</t>
  </si>
  <si>
    <t>EA</t>
  </si>
  <si>
    <t xml:space="preserve">      Masonry</t>
  </si>
  <si>
    <t>SF</t>
  </si>
  <si>
    <t xml:space="preserve">      Cast-In-Place</t>
  </si>
  <si>
    <t>INSTRUCTIONS FOR THE GRADING PERMIT ESTIMATE SPREADSHEET</t>
  </si>
  <si>
    <t xml:space="preserve">L-PERMIT NO. AND RELATED PROJECTS:      </t>
  </si>
  <si>
    <t xml:space="preserve">Double click on cell A3 and/or  D3 and/or E3 and enter the </t>
  </si>
  <si>
    <t xml:space="preserve">                                                                      </t>
  </si>
  <si>
    <t>L-Permit No. or any related projects.</t>
  </si>
  <si>
    <t xml:space="preserve">ENGINEER NAME:                                          </t>
  </si>
  <si>
    <t>Double click on the cell A4 and enter the engineer's  name.</t>
  </si>
  <si>
    <t xml:space="preserve">ENTERING APPLICABLE QUANTITIES:              </t>
  </si>
  <si>
    <t xml:space="preserve">Use the arrow keys and tab key to move into cell B8. </t>
  </si>
  <si>
    <t>Use the down arrow key to move from one item to the next.</t>
  </si>
  <si>
    <t xml:space="preserve">ADDING ADDITIONAL ITEMS:                          </t>
  </si>
  <si>
    <t xml:space="preserve">REQUIRED DEPOSITS AND GRADING BOND: </t>
  </si>
  <si>
    <t xml:space="preserve">The required Cash Deposit, Grading Bond </t>
  </si>
  <si>
    <t xml:space="preserve">                                                                       </t>
  </si>
  <si>
    <t xml:space="preserve">and Structural Inspection Deposit (if applicable)   </t>
  </si>
  <si>
    <t>will automatically be calculated per Section 87.208 of</t>
  </si>
  <si>
    <t>Division 7, Excavation and Grading Ordinance.</t>
  </si>
  <si>
    <t xml:space="preserve">ESTIMATE PREPARED BY:                             </t>
  </si>
  <si>
    <t xml:space="preserve">Double click on B138 and enter the name of the person </t>
  </si>
  <si>
    <t>who prepared the estimate.</t>
  </si>
  <si>
    <t xml:space="preserve">ENGINEER SEAL:                                          </t>
  </si>
  <si>
    <t xml:space="preserve">Prior to submitting the completed grading estimate a R.C.E.  </t>
  </si>
  <si>
    <t xml:space="preserve">                                                                   </t>
  </si>
  <si>
    <t>stamp and wet signature is required.</t>
  </si>
  <si>
    <t xml:space="preserve">If you need to add additional items, double click on the   </t>
  </si>
  <si>
    <t>specific cell under the correct section and type the new item.</t>
  </si>
  <si>
    <t xml:space="preserve">Begin entering specific quantities for the items related to </t>
  </si>
  <si>
    <t>your project.</t>
  </si>
  <si>
    <t>(MICROSOFT EXCEL FOR WINDOWS)</t>
  </si>
  <si>
    <t>TOTAL AMOUNT OF SECURITY</t>
  </si>
  <si>
    <t>CASH DEPOSIT</t>
  </si>
  <si>
    <t>Say</t>
  </si>
  <si>
    <t>DRAINAGE</t>
  </si>
  <si>
    <t>Cut/Fill</t>
  </si>
  <si>
    <t>Export/Import</t>
  </si>
  <si>
    <t>GRADING BOND</t>
  </si>
  <si>
    <t>Clearing and Grubbing</t>
  </si>
  <si>
    <t>Erosion Control</t>
  </si>
  <si>
    <t>Subdrain Headwall</t>
  </si>
  <si>
    <t>Planting</t>
  </si>
  <si>
    <t>Shrubs</t>
  </si>
  <si>
    <t>Slope Planting (Ground Cover)</t>
  </si>
  <si>
    <t>Slope Planting (Ground Cover +</t>
  </si>
  <si>
    <t xml:space="preserve">                       Trees and Shrubs)</t>
  </si>
  <si>
    <t>Slope Planting (Hydro-Seeding)</t>
  </si>
  <si>
    <t>Tree</t>
  </si>
  <si>
    <t>Tree Grate W/2 Frame</t>
  </si>
  <si>
    <t>Tree Maintenance</t>
  </si>
  <si>
    <t>Irrigation</t>
  </si>
  <si>
    <t xml:space="preserve">                        W/ Enclosure</t>
  </si>
  <si>
    <t>Slope Irrigation</t>
  </si>
  <si>
    <t>Tree/Year</t>
  </si>
  <si>
    <t>Catch Basin</t>
  </si>
  <si>
    <t xml:space="preserve">      (0-1,000)</t>
  </si>
  <si>
    <t xml:space="preserve">      (1,000-20,000)</t>
  </si>
  <si>
    <t xml:space="preserve">      (20,000+)</t>
  </si>
  <si>
    <t xml:space="preserve">      Sand/Gravel Bag</t>
  </si>
  <si>
    <t xml:space="preserve">      Straw Mat</t>
  </si>
  <si>
    <t xml:space="preserve">      Straw Bales</t>
  </si>
  <si>
    <t xml:space="preserve">      Silt Fence</t>
  </si>
  <si>
    <t xml:space="preserve">      Fiber Rolls</t>
  </si>
  <si>
    <t xml:space="preserve">      Wood Fiber Mat</t>
  </si>
  <si>
    <t xml:space="preserve">      Coconut Fiber Mat</t>
  </si>
  <si>
    <t xml:space="preserve">      Hydro-Seed</t>
  </si>
  <si>
    <t xml:space="preserve">      Bonded Fiber Matrix</t>
  </si>
  <si>
    <t xml:space="preserve">      Guar Binder</t>
  </si>
  <si>
    <r>
      <t xml:space="preserve">      Jute Mat </t>
    </r>
    <r>
      <rPr>
        <sz val="8"/>
        <rFont val="Arial"/>
        <family val="2"/>
      </rPr>
      <t>(not as independent BMP)</t>
    </r>
  </si>
  <si>
    <t>Sub drain</t>
  </si>
  <si>
    <t xml:space="preserve">      4" - 6"</t>
  </si>
  <si>
    <t xml:space="preserve">      8"</t>
  </si>
  <si>
    <t xml:space="preserve">      1 Gallon</t>
  </si>
  <si>
    <t xml:space="preserve">      5 Gallon</t>
  </si>
  <si>
    <t xml:space="preserve">      15 Gallon</t>
  </si>
  <si>
    <t xml:space="preserve">      24" Box</t>
  </si>
  <si>
    <t xml:space="preserve">      36" Box</t>
  </si>
  <si>
    <t xml:space="preserve">      48" Box</t>
  </si>
  <si>
    <t xml:space="preserve">      Type G (D-8)</t>
  </si>
  <si>
    <t xml:space="preserve">      Type F (D-7)</t>
  </si>
  <si>
    <t xml:space="preserve">      Type I (D-29)</t>
  </si>
  <si>
    <t xml:space="preserve">      Type A (D-9)</t>
  </si>
  <si>
    <t>Cleanouts (Storm Drain)</t>
  </si>
  <si>
    <t xml:space="preserve">      Type B (D-10)</t>
  </si>
  <si>
    <t>Concrete</t>
  </si>
  <si>
    <t>Concrete Energy Dissipater</t>
  </si>
  <si>
    <t>Concrete Lug</t>
  </si>
  <si>
    <t>Concrete Pipe Collar</t>
  </si>
  <si>
    <t xml:space="preserve">      8" - 12"</t>
  </si>
  <si>
    <t>Curb Inlet</t>
  </si>
  <si>
    <t xml:space="preserve">      Type A (D-1)</t>
  </si>
  <si>
    <t xml:space="preserve">      Type B (D-2)</t>
  </si>
  <si>
    <t xml:space="preserve">      Type C (D-3)</t>
  </si>
  <si>
    <t>Curb Outlet, Type A (D-25)</t>
  </si>
  <si>
    <t>Curtain Wall</t>
  </si>
  <si>
    <t xml:space="preserve">      D-38</t>
  </si>
  <si>
    <t xml:space="preserve">      D-72</t>
  </si>
  <si>
    <t>HEC-2 Study and FEMA Revision</t>
  </si>
  <si>
    <t>Headwalls</t>
  </si>
  <si>
    <t xml:space="preserve">      Gravity Type (Up to 60")</t>
  </si>
  <si>
    <t xml:space="preserve">      Gravity Type (Larger than 60")</t>
  </si>
  <si>
    <t xml:space="preserve">      Wing Type (Up to 60")</t>
  </si>
  <si>
    <t xml:space="preserve">      Wing Type (Larger than 60")</t>
  </si>
  <si>
    <t>LS</t>
  </si>
  <si>
    <t>Retaining Walls</t>
  </si>
  <si>
    <t>MISCELLANEOUS</t>
  </si>
  <si>
    <t xml:space="preserve">      4'</t>
  </si>
  <si>
    <t xml:space="preserve">      5'</t>
  </si>
  <si>
    <t xml:space="preserve">      6'</t>
  </si>
  <si>
    <t>Shoring</t>
  </si>
  <si>
    <t xml:space="preserve">      5' - 10' Deep</t>
  </si>
  <si>
    <t xml:space="preserve">      11' - 15' Deep</t>
  </si>
  <si>
    <t xml:space="preserve">      16' - 20' Deep</t>
  </si>
  <si>
    <t xml:space="preserve">      Gravity</t>
  </si>
  <si>
    <t xml:space="preserve">      Crib</t>
  </si>
  <si>
    <t>30% Grading Subtotal for Cash/Bond</t>
  </si>
  <si>
    <r>
      <t>-OR-</t>
    </r>
    <r>
      <rPr>
        <b/>
        <sz val="10"/>
        <rFont val="Arial"/>
        <family val="2"/>
      </rPr>
      <t xml:space="preserve">     5% Grading Subtotal for Cash only</t>
    </r>
  </si>
  <si>
    <t>FOR CASH/BOND</t>
  </si>
  <si>
    <t>FOR CASH ONLY</t>
  </si>
  <si>
    <t>Subtotal</t>
  </si>
  <si>
    <t>Plus 10% Contingency</t>
  </si>
  <si>
    <t>($5,000 MINIMUM, $30,000 MAXIMUM)</t>
  </si>
  <si>
    <t>($1,000 MINIMUM, $10,000 MAXIMUM)</t>
  </si>
  <si>
    <t>(Grading + Structural) Inspection Deposit</t>
  </si>
  <si>
    <t xml:space="preserve">    Stabilized Construction Entrance</t>
  </si>
  <si>
    <t>Backflow Prevention Assembly</t>
  </si>
  <si>
    <t>Drainage Ditch (D-75)</t>
  </si>
  <si>
    <t>LANDSCAPING AND IRRIGATION</t>
  </si>
  <si>
    <t>Culvert, Pipe Reinforced Concrete (RCP)</t>
  </si>
  <si>
    <t>Culvert (PVC Pipe)</t>
  </si>
  <si>
    <t>Curb Outlet, Sidewalk Underdrain Pipe (D-27)</t>
  </si>
  <si>
    <t>Drainage Channel, PCC (D-70 and D-71)</t>
  </si>
  <si>
    <t>Inlet Apron (D-39)</t>
  </si>
  <si>
    <t>Pipe Collar (D-62)</t>
  </si>
  <si>
    <t xml:space="preserve">      .25 Ton</t>
  </si>
  <si>
    <t xml:space="preserve">      .50 Ton</t>
  </si>
  <si>
    <t xml:space="preserve">      1.0 Ton</t>
  </si>
  <si>
    <t xml:space="preserve">      2.0 Ton</t>
  </si>
  <si>
    <t xml:space="preserve">      4.0 Ton</t>
  </si>
  <si>
    <t>Fence (M-6), Chain Link</t>
  </si>
  <si>
    <t>Guard Rail, Metal Beam (M-30 - 38)</t>
  </si>
  <si>
    <t>Guard Post (M-9)</t>
  </si>
  <si>
    <t>Guard Barricade (M-9)</t>
  </si>
  <si>
    <t>Median Barrier (Type 50, PCC)</t>
  </si>
  <si>
    <t>Saw Cut (AC/PCC Private)</t>
  </si>
  <si>
    <t>Survey Monument (M-10)</t>
  </si>
  <si>
    <t>1.  EARTHWORK</t>
  </si>
  <si>
    <t>2.  STRUCTURAL</t>
  </si>
  <si>
    <t>Rip Rap (Energy Dissipater), D-40</t>
  </si>
  <si>
    <t>Bridge (Vehicular)</t>
  </si>
  <si>
    <t>Crash Cushion (G.R.E.A.T.)</t>
  </si>
  <si>
    <t>Excavation For Structures</t>
  </si>
  <si>
    <t>DPW Material Testing Laboratory Fee</t>
  </si>
  <si>
    <t>Stamp</t>
  </si>
  <si>
    <t>AC Spillway (D-22)</t>
  </si>
  <si>
    <t>Box Culvert (PCC)</t>
  </si>
  <si>
    <t>Bridge (Pedestrian)</t>
  </si>
  <si>
    <t xml:space="preserve">PREPARED BY: </t>
  </si>
  <si>
    <t>DATE:</t>
  </si>
  <si>
    <t>Grading Permit No.: PDS202x-LDGRxx-xxxx</t>
  </si>
  <si>
    <t>Engineer: xx</t>
  </si>
  <si>
    <t xml:space="preserve">Sign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</si>
</sst>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\ ;\(&quot;$&quot;#,##0\)"/>
    <numFmt numFmtId="165" formatCode="&quot;$&quot;#,##0.00\ ;\(&quot;$&quot;#,##0.00\)"/>
    <numFmt numFmtId="166" formatCode="&quot;$&quot;#,##0.00"/>
  </numFmts>
  <fonts count="1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.5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4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1" applyNumberFormat="0" applyFont="0" applyFill="0" applyAlignment="0" applyProtection="0"/>
    <xf numFmtId="165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4" fontId="0" fillId="0" borderId="0" xfId="1" applyFont="1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/>
    </xf>
    <xf numFmtId="0" fontId="0" fillId="0" borderId="3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0" fillId="0" borderId="0" xfId="3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horizontal="left"/>
    </xf>
    <xf numFmtId="164" fontId="0" fillId="0" borderId="0" xfId="4" applyFont="1" applyAlignment="1" applyProtection="1">
      <alignment horizontal="right"/>
    </xf>
    <xf numFmtId="164" fontId="0" fillId="0" borderId="0" xfId="0" applyNumberFormat="1" applyAlignment="1" applyProtection="1">
      <alignment horizontal="right"/>
      <protection locked="0"/>
    </xf>
    <xf numFmtId="6" fontId="0" fillId="0" borderId="0" xfId="0" applyNumberFormat="1"/>
    <xf numFmtId="164" fontId="0" fillId="0" borderId="0" xfId="4" applyFont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166" fontId="0" fillId="0" borderId="0" xfId="3" applyNumberFormat="1" applyFont="1" applyAlignment="1" applyProtection="1">
      <alignment horizontal="right"/>
    </xf>
    <xf numFmtId="166" fontId="6" fillId="0" borderId="0" xfId="3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center"/>
      <protection locked="0"/>
    </xf>
    <xf numFmtId="166" fontId="0" fillId="0" borderId="0" xfId="3" applyNumberFormat="1" applyFont="1" applyAlignment="1" applyProtection="1">
      <alignment horizontal="right"/>
      <protection locked="0"/>
    </xf>
    <xf numFmtId="166" fontId="0" fillId="0" borderId="0" xfId="0" applyNumberFormat="1" applyAlignment="1" applyProtection="1">
      <alignment horizontal="right"/>
      <protection locked="0"/>
    </xf>
    <xf numFmtId="166" fontId="0" fillId="0" borderId="0" xfId="3" applyNumberFormat="1" applyFont="1" applyProtection="1">
      <protection locked="0"/>
    </xf>
    <xf numFmtId="166" fontId="6" fillId="0" borderId="0" xfId="0" applyNumberFormat="1" applyFont="1" applyAlignment="1" applyProtection="1">
      <alignment horizontal="right"/>
      <protection locked="0"/>
    </xf>
    <xf numFmtId="166" fontId="7" fillId="0" borderId="0" xfId="0" quotePrefix="1" applyNumberFormat="1" applyFont="1" applyAlignment="1" applyProtection="1">
      <alignment horizontal="right"/>
      <protection locked="0"/>
    </xf>
    <xf numFmtId="166" fontId="6" fillId="0" borderId="0" xfId="3" applyNumberFormat="1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165" fontId="0" fillId="0" borderId="0" xfId="3" applyFont="1" applyAlignment="1">
      <alignment horizontal="center"/>
    </xf>
    <xf numFmtId="0" fontId="0" fillId="0" borderId="3" xfId="0" applyBorder="1"/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>
      <alignment horizontal="center"/>
    </xf>
    <xf numFmtId="3" fontId="0" fillId="0" borderId="0" xfId="0" applyNumberForma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166" fontId="3" fillId="0" borderId="2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4" fillId="0" borderId="0" xfId="0" applyFont="1"/>
    <xf numFmtId="0" fontId="14" fillId="0" borderId="0" xfId="0" applyFont="1" applyAlignment="1">
      <alignment horizontal="center"/>
    </xf>
    <xf numFmtId="166" fontId="0" fillId="0" borderId="0" xfId="10" applyNumberFormat="1" applyFont="1" applyFill="1" applyAlignment="1" applyProtection="1">
      <alignment horizontal="right"/>
    </xf>
    <xf numFmtId="166" fontId="0" fillId="0" borderId="0" xfId="3" applyNumberFormat="1" applyFont="1" applyFill="1" applyAlignment="1" applyProtection="1">
      <alignment horizontal="right"/>
    </xf>
    <xf numFmtId="164" fontId="0" fillId="0" borderId="0" xfId="4" applyFont="1" applyFill="1" applyAlignment="1" applyProtection="1">
      <alignment horizontal="right"/>
    </xf>
    <xf numFmtId="166" fontId="0" fillId="0" borderId="0" xfId="3" applyNumberFormat="1" applyFont="1" applyFill="1" applyAlignment="1" applyProtection="1">
      <alignment horizontal="right"/>
      <protection locked="0"/>
    </xf>
    <xf numFmtId="166" fontId="5" fillId="0" borderId="0" xfId="10" applyNumberFormat="1" applyFont="1" applyAlignment="1">
      <alignment horizontal="right"/>
    </xf>
    <xf numFmtId="166" fontId="5" fillId="0" borderId="0" xfId="0" applyNumberFormat="1" applyFont="1" applyProtection="1">
      <protection locked="0"/>
    </xf>
    <xf numFmtId="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Protection="1">
      <protection locked="0"/>
    </xf>
    <xf numFmtId="0" fontId="10" fillId="0" borderId="0" xfId="0" applyFont="1"/>
    <xf numFmtId="166" fontId="10" fillId="0" borderId="0" xfId="0" applyNumberFormat="1" applyFont="1" applyProtection="1">
      <protection locked="0"/>
    </xf>
    <xf numFmtId="0" fontId="12" fillId="0" borderId="0" xfId="0" applyFont="1" applyAlignment="1">
      <alignment horizontal="center"/>
    </xf>
    <xf numFmtId="0" fontId="14" fillId="0" borderId="0" xfId="0" applyFont="1" applyProtection="1">
      <protection locked="0"/>
    </xf>
    <xf numFmtId="166" fontId="14" fillId="0" borderId="0" xfId="0" applyNumberFormat="1" applyFont="1" applyProtection="1">
      <protection locked="0"/>
    </xf>
  </cellXfs>
  <cellStyles count="11">
    <cellStyle name="Comma" xfId="1" builtinId="3"/>
    <cellStyle name="Comma0" xfId="2" xr:uid="{00000000-0005-0000-0000-000001000000}"/>
    <cellStyle name="Currency" xfId="3" builtinId="4"/>
    <cellStyle name="Currency 2" xfId="10" xr:uid="{00000000-0005-0000-0000-000003000000}"/>
    <cellStyle name="Currency0" xfId="4" xr:uid="{00000000-0005-0000-0000-000004000000}"/>
    <cellStyle name="Date" xfId="5" xr:uid="{00000000-0005-0000-0000-000005000000}"/>
    <cellStyle name="Fixed" xfId="6" xr:uid="{00000000-0005-0000-0000-000006000000}"/>
    <cellStyle name="Heading 1" xfId="7" builtinId="16" customBuiltin="1"/>
    <cellStyle name="Heading 2" xfId="8" builtinId="17" customBuiltin="1"/>
    <cellStyle name="Normal" xfId="0" builtinId="0"/>
    <cellStyle name="Total" xfId="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A3" sqref="A3"/>
    </sheetView>
  </sheetViews>
  <sheetFormatPr defaultRowHeight="13.2" x14ac:dyDescent="0.25"/>
  <cols>
    <col min="1" max="1" width="40.109375" customWidth="1"/>
    <col min="2" max="2" width="51" customWidth="1"/>
    <col min="5" max="5" width="22.88671875" customWidth="1"/>
    <col min="6" max="6" width="25.88671875" customWidth="1"/>
  </cols>
  <sheetData>
    <row r="1" spans="1:2" x14ac:dyDescent="0.25">
      <c r="A1" s="53" t="s">
        <v>23</v>
      </c>
      <c r="B1" s="53"/>
    </row>
    <row r="2" spans="1:2" x14ac:dyDescent="0.25">
      <c r="A2" s="54" t="s">
        <v>51</v>
      </c>
      <c r="B2" s="54"/>
    </row>
    <row r="4" spans="1:2" x14ac:dyDescent="0.25">
      <c r="A4" t="s">
        <v>24</v>
      </c>
      <c r="B4" t="s">
        <v>25</v>
      </c>
    </row>
    <row r="5" spans="1:2" x14ac:dyDescent="0.25">
      <c r="A5" t="s">
        <v>26</v>
      </c>
      <c r="B5" s="14" t="s">
        <v>27</v>
      </c>
    </row>
    <row r="7" spans="1:2" x14ac:dyDescent="0.25">
      <c r="A7" t="s">
        <v>28</v>
      </c>
      <c r="B7" s="3" t="s">
        <v>29</v>
      </c>
    </row>
    <row r="8" spans="1:2" x14ac:dyDescent="0.25">
      <c r="B8" s="1"/>
    </row>
    <row r="9" spans="1:2" x14ac:dyDescent="0.25">
      <c r="A9" t="s">
        <v>30</v>
      </c>
      <c r="B9" s="3" t="s">
        <v>31</v>
      </c>
    </row>
    <row r="10" spans="1:2" x14ac:dyDescent="0.25">
      <c r="A10" t="s">
        <v>26</v>
      </c>
      <c r="B10" s="3" t="s">
        <v>49</v>
      </c>
    </row>
    <row r="11" spans="1:2" x14ac:dyDescent="0.25">
      <c r="A11" t="s">
        <v>26</v>
      </c>
      <c r="B11" s="3" t="s">
        <v>50</v>
      </c>
    </row>
    <row r="12" spans="1:2" x14ac:dyDescent="0.25">
      <c r="A12" t="s">
        <v>26</v>
      </c>
      <c r="B12" s="3" t="s">
        <v>32</v>
      </c>
    </row>
    <row r="13" spans="1:2" x14ac:dyDescent="0.25">
      <c r="B13" s="1"/>
    </row>
    <row r="14" spans="1:2" x14ac:dyDescent="0.25">
      <c r="A14" t="s">
        <v>33</v>
      </c>
      <c r="B14" s="3" t="s">
        <v>47</v>
      </c>
    </row>
    <row r="15" spans="1:2" x14ac:dyDescent="0.25">
      <c r="A15" t="s">
        <v>26</v>
      </c>
      <c r="B15" s="3" t="s">
        <v>48</v>
      </c>
    </row>
    <row r="16" spans="1:2" x14ac:dyDescent="0.25">
      <c r="B16" s="1"/>
    </row>
    <row r="17" spans="1:2" x14ac:dyDescent="0.25">
      <c r="A17" t="s">
        <v>34</v>
      </c>
      <c r="B17" s="3" t="s">
        <v>35</v>
      </c>
    </row>
    <row r="18" spans="1:2" x14ac:dyDescent="0.25">
      <c r="A18" t="s">
        <v>36</v>
      </c>
      <c r="B18" s="3" t="s">
        <v>37</v>
      </c>
    </row>
    <row r="19" spans="1:2" x14ac:dyDescent="0.25">
      <c r="A19" t="s">
        <v>26</v>
      </c>
      <c r="B19" s="3" t="s">
        <v>38</v>
      </c>
    </row>
    <row r="20" spans="1:2" x14ac:dyDescent="0.25">
      <c r="A20" t="s">
        <v>36</v>
      </c>
      <c r="B20" s="3" t="s">
        <v>39</v>
      </c>
    </row>
    <row r="21" spans="1:2" x14ac:dyDescent="0.25">
      <c r="A21" s="1"/>
      <c r="B21" s="1"/>
    </row>
    <row r="22" spans="1:2" x14ac:dyDescent="0.25">
      <c r="A22" t="s">
        <v>40</v>
      </c>
      <c r="B22" s="3" t="s">
        <v>41</v>
      </c>
    </row>
    <row r="23" spans="1:2" x14ac:dyDescent="0.25">
      <c r="A23" t="s">
        <v>26</v>
      </c>
      <c r="B23" s="3" t="s">
        <v>42</v>
      </c>
    </row>
    <row r="24" spans="1:2" x14ac:dyDescent="0.25">
      <c r="A24" s="1"/>
      <c r="B24" s="3"/>
    </row>
    <row r="25" spans="1:2" x14ac:dyDescent="0.25">
      <c r="A25" t="s">
        <v>43</v>
      </c>
      <c r="B25" s="3" t="s">
        <v>44</v>
      </c>
    </row>
    <row r="26" spans="1:2" x14ac:dyDescent="0.25">
      <c r="A26" t="s">
        <v>45</v>
      </c>
      <c r="B26" s="3" t="s">
        <v>46</v>
      </c>
    </row>
  </sheetData>
  <mergeCells count="2">
    <mergeCell ref="A1:B1"/>
    <mergeCell ref="A2:B2"/>
  </mergeCells>
  <phoneticPr fontId="0" type="noConversion"/>
  <pageMargins left="0.5" right="0.5" top="1" bottom="1" header="0.5" footer="0.5"/>
  <pageSetup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06"/>
  <sheetViews>
    <sheetView tabSelected="1" topLeftCell="A178" zoomScaleNormal="100" workbookViewId="0">
      <selection activeCell="D195" sqref="D195"/>
    </sheetView>
  </sheetViews>
  <sheetFormatPr defaultColWidth="10.33203125" defaultRowHeight="13.2" x14ac:dyDescent="0.25"/>
  <cols>
    <col min="1" max="1" width="37.88671875" style="9" customWidth="1"/>
    <col min="2" max="2" width="13" customWidth="1"/>
    <col min="3" max="3" width="9" style="1" bestFit="1" customWidth="1"/>
    <col min="4" max="4" width="24.5546875" style="24" customWidth="1"/>
    <col min="5" max="5" width="13" style="9" customWidth="1"/>
    <col min="6" max="6" width="15.109375" customWidth="1"/>
  </cols>
  <sheetData>
    <row r="1" spans="1:5" ht="15.6" x14ac:dyDescent="0.3">
      <c r="A1" s="58" t="s">
        <v>0</v>
      </c>
      <c r="B1" s="58"/>
      <c r="C1" s="58"/>
      <c r="D1" s="58"/>
      <c r="E1" s="58"/>
    </row>
    <row r="3" spans="1:5" x14ac:dyDescent="0.25">
      <c r="A3" s="9" t="s">
        <v>180</v>
      </c>
      <c r="E3" s="44"/>
    </row>
    <row r="4" spans="1:5" x14ac:dyDescent="0.25">
      <c r="A4" s="9" t="s">
        <v>181</v>
      </c>
    </row>
    <row r="5" spans="1:5" ht="15" customHeight="1" x14ac:dyDescent="0.25">
      <c r="D5" s="42" t="s">
        <v>1</v>
      </c>
    </row>
    <row r="6" spans="1:5" ht="13.8" thickBot="1" x14ac:dyDescent="0.3">
      <c r="A6" s="5" t="s">
        <v>2</v>
      </c>
      <c r="B6" s="6" t="s">
        <v>3</v>
      </c>
      <c r="C6" s="6" t="s">
        <v>4</v>
      </c>
      <c r="D6" s="43" t="s">
        <v>5</v>
      </c>
      <c r="E6" s="12" t="s">
        <v>6</v>
      </c>
    </row>
    <row r="7" spans="1:5" ht="18" thickTop="1" x14ac:dyDescent="0.3">
      <c r="A7" s="13" t="s">
        <v>167</v>
      </c>
    </row>
    <row r="8" spans="1:5" ht="15" customHeight="1" x14ac:dyDescent="0.25">
      <c r="A8" s="20" t="s">
        <v>56</v>
      </c>
    </row>
    <row r="9" spans="1:5" x14ac:dyDescent="0.25">
      <c r="A9" s="4" t="s">
        <v>76</v>
      </c>
      <c r="B9" s="37">
        <v>0</v>
      </c>
      <c r="C9" s="8" t="s">
        <v>7</v>
      </c>
      <c r="D9" s="47">
        <v>31.4</v>
      </c>
      <c r="E9" s="15">
        <f>B9*D9</f>
        <v>0</v>
      </c>
    </row>
    <row r="10" spans="1:5" x14ac:dyDescent="0.25">
      <c r="A10" s="4" t="s">
        <v>77</v>
      </c>
      <c r="B10" s="37">
        <v>0</v>
      </c>
      <c r="C10" s="8" t="s">
        <v>7</v>
      </c>
      <c r="D10" s="47">
        <v>17.12</v>
      </c>
      <c r="E10" s="15">
        <f>B10*D10</f>
        <v>0</v>
      </c>
    </row>
    <row r="11" spans="1:5" x14ac:dyDescent="0.25">
      <c r="A11" s="4" t="s">
        <v>78</v>
      </c>
      <c r="B11" s="37">
        <v>0</v>
      </c>
      <c r="C11" s="8" t="s">
        <v>7</v>
      </c>
      <c r="D11" s="47">
        <v>10.199999999999999</v>
      </c>
      <c r="E11" s="15">
        <f>B11*D11</f>
        <v>0</v>
      </c>
    </row>
    <row r="12" spans="1:5" x14ac:dyDescent="0.25">
      <c r="A12" s="4"/>
      <c r="B12" s="37"/>
      <c r="C12" s="8"/>
      <c r="D12" s="47"/>
      <c r="E12" s="15"/>
    </row>
    <row r="13" spans="1:5" x14ac:dyDescent="0.25">
      <c r="A13" s="20" t="s">
        <v>57</v>
      </c>
      <c r="B13" s="37"/>
      <c r="C13" s="8"/>
      <c r="D13" s="47"/>
      <c r="E13" s="15"/>
    </row>
    <row r="14" spans="1:5" ht="14.25" customHeight="1" x14ac:dyDescent="0.25">
      <c r="A14" s="4" t="s">
        <v>76</v>
      </c>
      <c r="B14" s="37">
        <v>0</v>
      </c>
      <c r="C14" s="8" t="s">
        <v>7</v>
      </c>
      <c r="D14" s="47">
        <v>39.94</v>
      </c>
      <c r="E14" s="15">
        <f>B14*D14</f>
        <v>0</v>
      </c>
    </row>
    <row r="15" spans="1:5" ht="14.25" customHeight="1" x14ac:dyDescent="0.25">
      <c r="A15" s="4" t="s">
        <v>77</v>
      </c>
      <c r="B15" s="37">
        <v>0</v>
      </c>
      <c r="C15" s="8" t="s">
        <v>7</v>
      </c>
      <c r="D15" s="47">
        <v>31.4</v>
      </c>
      <c r="E15" s="15">
        <f>B15*D15</f>
        <v>0</v>
      </c>
    </row>
    <row r="16" spans="1:5" ht="14.25" customHeight="1" x14ac:dyDescent="0.25">
      <c r="A16" s="4" t="s">
        <v>78</v>
      </c>
      <c r="B16" s="37">
        <v>0</v>
      </c>
      <c r="C16" s="8" t="s">
        <v>7</v>
      </c>
      <c r="D16" s="47">
        <v>17.12</v>
      </c>
      <c r="E16" s="15">
        <f>B16*D16</f>
        <v>0</v>
      </c>
    </row>
    <row r="17" spans="1:5" ht="14.25" customHeight="1" x14ac:dyDescent="0.25">
      <c r="A17" s="4" t="s">
        <v>59</v>
      </c>
      <c r="B17" s="37">
        <v>0</v>
      </c>
      <c r="C17" s="8" t="s">
        <v>21</v>
      </c>
      <c r="D17" s="47">
        <v>0.63</v>
      </c>
      <c r="E17" s="15">
        <f>B17*D17</f>
        <v>0</v>
      </c>
    </row>
    <row r="18" spans="1:5" ht="14.25" customHeight="1" x14ac:dyDescent="0.25">
      <c r="A18" s="20" t="s">
        <v>60</v>
      </c>
      <c r="B18" s="37"/>
      <c r="C18" s="8"/>
      <c r="D18" s="25"/>
      <c r="E18" s="15"/>
    </row>
    <row r="19" spans="1:5" ht="14.25" customHeight="1" x14ac:dyDescent="0.25">
      <c r="A19" s="4" t="s">
        <v>79</v>
      </c>
      <c r="B19" s="37">
        <v>0</v>
      </c>
      <c r="C19" s="8" t="s">
        <v>19</v>
      </c>
      <c r="D19" s="25">
        <v>4.2699999999999996</v>
      </c>
      <c r="E19" s="15">
        <f>B19*D19</f>
        <v>0</v>
      </c>
    </row>
    <row r="20" spans="1:5" ht="14.25" customHeight="1" x14ac:dyDescent="0.25">
      <c r="A20" s="4" t="s">
        <v>89</v>
      </c>
      <c r="B20" s="37">
        <v>0</v>
      </c>
      <c r="C20" s="8" t="s">
        <v>21</v>
      </c>
      <c r="D20" s="25">
        <v>0.56999999999999995</v>
      </c>
      <c r="E20" s="15">
        <f t="shared" ref="E20:E30" si="0">B20*D20</f>
        <v>0</v>
      </c>
    </row>
    <row r="21" spans="1:5" ht="14.25" customHeight="1" x14ac:dyDescent="0.25">
      <c r="A21" s="4" t="s">
        <v>80</v>
      </c>
      <c r="B21" s="37">
        <v>0</v>
      </c>
      <c r="C21" s="8" t="s">
        <v>21</v>
      </c>
      <c r="D21" s="25">
        <v>0.39</v>
      </c>
      <c r="E21" s="15">
        <f t="shared" si="0"/>
        <v>0</v>
      </c>
    </row>
    <row r="22" spans="1:5" ht="14.25" customHeight="1" x14ac:dyDescent="0.25">
      <c r="A22" s="4" t="s">
        <v>81</v>
      </c>
      <c r="B22" s="37">
        <v>0</v>
      </c>
      <c r="C22" s="8" t="s">
        <v>19</v>
      </c>
      <c r="D22" s="25">
        <v>7.14</v>
      </c>
      <c r="E22" s="15">
        <f t="shared" si="0"/>
        <v>0</v>
      </c>
    </row>
    <row r="23" spans="1:5" ht="14.25" customHeight="1" x14ac:dyDescent="0.25">
      <c r="A23" s="4" t="s">
        <v>82</v>
      </c>
      <c r="B23" s="37">
        <v>0</v>
      </c>
      <c r="C23" s="8" t="s">
        <v>9</v>
      </c>
      <c r="D23" s="25">
        <v>2.2799999999999998</v>
      </c>
      <c r="E23" s="15">
        <f t="shared" si="0"/>
        <v>0</v>
      </c>
    </row>
    <row r="24" spans="1:5" ht="14.25" customHeight="1" x14ac:dyDescent="0.25">
      <c r="A24" s="4" t="s">
        <v>83</v>
      </c>
      <c r="B24" s="37">
        <v>0</v>
      </c>
      <c r="C24" s="8" t="s">
        <v>9</v>
      </c>
      <c r="D24" s="25">
        <v>4.2699999999999996</v>
      </c>
      <c r="E24" s="15">
        <f t="shared" si="0"/>
        <v>0</v>
      </c>
    </row>
    <row r="25" spans="1:5" ht="14.25" customHeight="1" x14ac:dyDescent="0.25">
      <c r="A25" s="4" t="s">
        <v>84</v>
      </c>
      <c r="B25" s="37">
        <v>0</v>
      </c>
      <c r="C25" s="8" t="s">
        <v>21</v>
      </c>
      <c r="D25" s="25">
        <v>0.35</v>
      </c>
      <c r="E25" s="15">
        <f t="shared" si="0"/>
        <v>0</v>
      </c>
    </row>
    <row r="26" spans="1:5" ht="14.25" customHeight="1" x14ac:dyDescent="0.25">
      <c r="A26" s="4" t="s">
        <v>85</v>
      </c>
      <c r="B26" s="37">
        <v>0</v>
      </c>
      <c r="C26" s="8" t="s">
        <v>21</v>
      </c>
      <c r="D26" s="25">
        <v>0.56999999999999995</v>
      </c>
      <c r="E26" s="15">
        <f t="shared" si="0"/>
        <v>0</v>
      </c>
    </row>
    <row r="27" spans="1:5" ht="14.25" customHeight="1" x14ac:dyDescent="0.25">
      <c r="A27" s="4" t="s">
        <v>86</v>
      </c>
      <c r="B27" s="37">
        <v>0</v>
      </c>
      <c r="C27" s="8" t="s">
        <v>21</v>
      </c>
      <c r="D27" s="25">
        <v>0.46</v>
      </c>
      <c r="E27" s="15">
        <f t="shared" si="0"/>
        <v>0</v>
      </c>
    </row>
    <row r="28" spans="1:5" ht="14.25" customHeight="1" x14ac:dyDescent="0.25">
      <c r="A28" s="4" t="s">
        <v>87</v>
      </c>
      <c r="B28" s="37">
        <v>0</v>
      </c>
      <c r="C28" s="8" t="s">
        <v>21</v>
      </c>
      <c r="D28" s="25">
        <v>0.11</v>
      </c>
      <c r="E28" s="15">
        <f t="shared" si="0"/>
        <v>0</v>
      </c>
    </row>
    <row r="29" spans="1:5" ht="14.25" customHeight="1" x14ac:dyDescent="0.25">
      <c r="A29" s="4" t="s">
        <v>88</v>
      </c>
      <c r="B29" s="37">
        <v>0</v>
      </c>
      <c r="C29" s="8" t="s">
        <v>21</v>
      </c>
      <c r="D29" s="25">
        <v>0.04</v>
      </c>
      <c r="E29" s="15">
        <f t="shared" si="0"/>
        <v>0</v>
      </c>
    </row>
    <row r="30" spans="1:5" ht="14.25" customHeight="1" x14ac:dyDescent="0.25">
      <c r="A30" s="4" t="s">
        <v>145</v>
      </c>
      <c r="B30" s="37">
        <v>0</v>
      </c>
      <c r="C30" s="8" t="s">
        <v>21</v>
      </c>
      <c r="D30" s="48"/>
      <c r="E30" s="49">
        <f t="shared" si="0"/>
        <v>0</v>
      </c>
    </row>
    <row r="31" spans="1:5" ht="14.25" customHeight="1" x14ac:dyDescent="0.25">
      <c r="A31" s="40" t="s">
        <v>90</v>
      </c>
      <c r="B31" s="37"/>
      <c r="C31" s="8"/>
      <c r="D31" s="25"/>
      <c r="E31" s="15"/>
    </row>
    <row r="32" spans="1:5" ht="14.25" customHeight="1" x14ac:dyDescent="0.25">
      <c r="A32" s="4" t="s">
        <v>91</v>
      </c>
      <c r="B32" s="37">
        <v>0</v>
      </c>
      <c r="C32" s="8" t="s">
        <v>9</v>
      </c>
      <c r="D32" s="25">
        <v>42.8</v>
      </c>
      <c r="E32" s="15">
        <f>B32*D32</f>
        <v>0</v>
      </c>
    </row>
    <row r="33" spans="1:5" x14ac:dyDescent="0.25">
      <c r="A33" s="9" t="s">
        <v>92</v>
      </c>
      <c r="B33" s="37">
        <v>0</v>
      </c>
      <c r="C33" s="8" t="s">
        <v>9</v>
      </c>
      <c r="D33" s="24">
        <v>49.94</v>
      </c>
      <c r="E33" s="15">
        <f>B33*D33</f>
        <v>0</v>
      </c>
    </row>
    <row r="34" spans="1:5" x14ac:dyDescent="0.25">
      <c r="A34" s="9" t="s">
        <v>61</v>
      </c>
      <c r="B34" s="37">
        <v>0</v>
      </c>
      <c r="C34" s="8" t="s">
        <v>19</v>
      </c>
      <c r="D34" s="24">
        <v>3566.82</v>
      </c>
      <c r="E34" s="15">
        <f>B34*D34</f>
        <v>0</v>
      </c>
    </row>
    <row r="35" spans="1:5" ht="14.25" customHeight="1" x14ac:dyDescent="0.25">
      <c r="A35" s="4"/>
      <c r="B35" s="37"/>
      <c r="C35" s="8"/>
      <c r="D35" s="33" t="s">
        <v>140</v>
      </c>
      <c r="E35" s="16">
        <f>SUM(E9:E34)</f>
        <v>0</v>
      </c>
    </row>
    <row r="36" spans="1:5" ht="14.25" customHeight="1" x14ac:dyDescent="0.25">
      <c r="A36" s="4"/>
      <c r="B36" s="37"/>
      <c r="C36" s="8"/>
      <c r="D36" s="33" t="s">
        <v>141</v>
      </c>
      <c r="E36" s="16">
        <f>E35*0.1+E35</f>
        <v>0</v>
      </c>
    </row>
    <row r="37" spans="1:5" ht="14.25" customHeight="1" x14ac:dyDescent="0.25">
      <c r="A37" s="4"/>
      <c r="B37" s="37"/>
      <c r="C37" s="8"/>
      <c r="D37" s="31" t="s">
        <v>136</v>
      </c>
      <c r="E37" s="15">
        <f>(E36)*0.3</f>
        <v>0</v>
      </c>
    </row>
    <row r="38" spans="1:5" ht="14.25" customHeight="1" x14ac:dyDescent="0.25">
      <c r="A38" s="4"/>
      <c r="B38" s="37"/>
      <c r="C38" s="8"/>
      <c r="D38" s="32" t="s">
        <v>137</v>
      </c>
      <c r="E38" s="15">
        <f>E36*0.05</f>
        <v>0</v>
      </c>
    </row>
    <row r="39" spans="1:5" x14ac:dyDescent="0.25">
      <c r="B39" s="37"/>
      <c r="C39" s="8"/>
    </row>
    <row r="40" spans="1:5" ht="17.399999999999999" x14ac:dyDescent="0.3">
      <c r="A40" s="13" t="s">
        <v>168</v>
      </c>
      <c r="B40" s="38"/>
      <c r="C40" s="8"/>
      <c r="D40" s="27"/>
      <c r="E40" s="11"/>
    </row>
    <row r="41" spans="1:5" ht="15" customHeight="1" x14ac:dyDescent="0.25">
      <c r="A41" s="22" t="s">
        <v>55</v>
      </c>
      <c r="B41" s="38"/>
      <c r="C41" s="8"/>
      <c r="D41" s="27"/>
      <c r="E41" s="11"/>
    </row>
    <row r="42" spans="1:5" ht="15" customHeight="1" x14ac:dyDescent="0.25">
      <c r="A42" s="23" t="s">
        <v>175</v>
      </c>
      <c r="B42" s="38">
        <v>0</v>
      </c>
      <c r="C42" s="8" t="s">
        <v>19</v>
      </c>
      <c r="D42" s="24">
        <v>456.55</v>
      </c>
      <c r="E42" s="15">
        <f t="shared" ref="E42:E54" si="1">B42*D42</f>
        <v>0</v>
      </c>
    </row>
    <row r="43" spans="1:5" x14ac:dyDescent="0.25">
      <c r="A43" s="23" t="s">
        <v>176</v>
      </c>
      <c r="B43" s="38">
        <v>0</v>
      </c>
      <c r="C43" s="8" t="s">
        <v>7</v>
      </c>
      <c r="D43" s="24">
        <v>1569.41</v>
      </c>
      <c r="E43" s="15">
        <f t="shared" si="1"/>
        <v>0</v>
      </c>
    </row>
    <row r="44" spans="1:5" x14ac:dyDescent="0.25">
      <c r="A44" s="40" t="s">
        <v>75</v>
      </c>
      <c r="B44" s="38"/>
      <c r="C44" s="8"/>
      <c r="E44" s="15"/>
    </row>
    <row r="45" spans="1:5" x14ac:dyDescent="0.25">
      <c r="A45" s="23" t="s">
        <v>99</v>
      </c>
      <c r="B45" s="38">
        <v>0</v>
      </c>
      <c r="C45" s="8" t="s">
        <v>19</v>
      </c>
      <c r="D45" s="24">
        <v>6848.32</v>
      </c>
      <c r="E45" s="15">
        <f t="shared" si="1"/>
        <v>0</v>
      </c>
    </row>
    <row r="46" spans="1:5" x14ac:dyDescent="0.25">
      <c r="A46" s="23" t="s">
        <v>100</v>
      </c>
      <c r="B46" s="38">
        <v>0</v>
      </c>
      <c r="C46" s="8" t="s">
        <v>19</v>
      </c>
      <c r="D46" s="24">
        <v>6420.29</v>
      </c>
      <c r="E46" s="15">
        <f t="shared" si="1"/>
        <v>0</v>
      </c>
    </row>
    <row r="47" spans="1:5" x14ac:dyDescent="0.25">
      <c r="A47" s="23" t="s">
        <v>101</v>
      </c>
      <c r="B47" s="38">
        <v>0</v>
      </c>
      <c r="C47" s="8" t="s">
        <v>19</v>
      </c>
      <c r="D47" s="24">
        <v>6848.32</v>
      </c>
      <c r="E47" s="15">
        <f t="shared" si="1"/>
        <v>0</v>
      </c>
    </row>
    <row r="48" spans="1:5" x14ac:dyDescent="0.25">
      <c r="A48" s="40" t="s">
        <v>103</v>
      </c>
      <c r="B48" s="38"/>
      <c r="C48" s="8"/>
      <c r="E48" s="15"/>
    </row>
    <row r="49" spans="1:5" x14ac:dyDescent="0.25">
      <c r="A49" s="23" t="s">
        <v>102</v>
      </c>
      <c r="B49" s="38">
        <v>0</v>
      </c>
      <c r="C49" s="8" t="s">
        <v>19</v>
      </c>
      <c r="D49" s="24">
        <v>6420.29</v>
      </c>
      <c r="E49" s="15">
        <f t="shared" si="1"/>
        <v>0</v>
      </c>
    </row>
    <row r="50" spans="1:5" x14ac:dyDescent="0.25">
      <c r="A50" s="23" t="s">
        <v>104</v>
      </c>
      <c r="B50" s="38">
        <v>0</v>
      </c>
      <c r="C50" s="8" t="s">
        <v>19</v>
      </c>
      <c r="D50" s="24">
        <v>7133.66</v>
      </c>
      <c r="E50" s="15">
        <f t="shared" si="1"/>
        <v>0</v>
      </c>
    </row>
    <row r="51" spans="1:5" x14ac:dyDescent="0.25">
      <c r="A51" s="23" t="s">
        <v>105</v>
      </c>
      <c r="B51" s="38">
        <v>0</v>
      </c>
      <c r="C51" s="8" t="s">
        <v>7</v>
      </c>
      <c r="D51" s="24">
        <v>927.37</v>
      </c>
      <c r="E51" s="15">
        <f t="shared" si="1"/>
        <v>0</v>
      </c>
    </row>
    <row r="52" spans="1:5" x14ac:dyDescent="0.25">
      <c r="A52" s="23" t="s">
        <v>106</v>
      </c>
      <c r="B52" s="38">
        <v>0</v>
      </c>
      <c r="C52" s="8" t="s">
        <v>19</v>
      </c>
      <c r="D52" s="24">
        <v>11699.19</v>
      </c>
      <c r="E52" s="15">
        <f t="shared" si="1"/>
        <v>0</v>
      </c>
    </row>
    <row r="53" spans="1:5" x14ac:dyDescent="0.25">
      <c r="A53" s="23" t="s">
        <v>107</v>
      </c>
      <c r="B53" s="38">
        <v>0</v>
      </c>
      <c r="C53" s="8" t="s">
        <v>19</v>
      </c>
      <c r="D53" s="24">
        <v>1569.41</v>
      </c>
      <c r="E53" s="15">
        <f t="shared" si="1"/>
        <v>0</v>
      </c>
    </row>
    <row r="54" spans="1:5" x14ac:dyDescent="0.25">
      <c r="A54" s="23" t="s">
        <v>108</v>
      </c>
      <c r="B54" s="38">
        <v>0</v>
      </c>
      <c r="C54" s="8" t="s">
        <v>19</v>
      </c>
      <c r="D54" s="24">
        <v>3566.82</v>
      </c>
      <c r="E54" s="15">
        <f t="shared" si="1"/>
        <v>0</v>
      </c>
    </row>
    <row r="55" spans="1:5" x14ac:dyDescent="0.25">
      <c r="A55" s="40" t="s">
        <v>149</v>
      </c>
      <c r="B55" s="38"/>
      <c r="C55" s="8"/>
      <c r="D55" s="27"/>
      <c r="E55" s="15"/>
    </row>
    <row r="56" spans="1:5" x14ac:dyDescent="0.25">
      <c r="A56" s="4" t="s">
        <v>8</v>
      </c>
      <c r="B56" s="37">
        <v>0</v>
      </c>
      <c r="C56" s="8" t="s">
        <v>9</v>
      </c>
      <c r="D56" s="25">
        <v>78.48</v>
      </c>
      <c r="E56" s="15">
        <f t="shared" ref="E56:E98" si="2">B56*D56</f>
        <v>0</v>
      </c>
    </row>
    <row r="57" spans="1:5" x14ac:dyDescent="0.25">
      <c r="A57" s="4" t="s">
        <v>10</v>
      </c>
      <c r="B57" s="37">
        <v>0</v>
      </c>
      <c r="C57" s="8" t="s">
        <v>9</v>
      </c>
      <c r="D57" s="25">
        <v>135.54</v>
      </c>
      <c r="E57" s="15">
        <f t="shared" si="2"/>
        <v>0</v>
      </c>
    </row>
    <row r="58" spans="1:5" x14ac:dyDescent="0.25">
      <c r="A58" s="4" t="s">
        <v>11</v>
      </c>
      <c r="B58" s="37">
        <v>0</v>
      </c>
      <c r="C58" s="8" t="s">
        <v>9</v>
      </c>
      <c r="D58" s="25">
        <v>156.94</v>
      </c>
      <c r="E58" s="15">
        <f t="shared" si="2"/>
        <v>0</v>
      </c>
    </row>
    <row r="59" spans="1:5" x14ac:dyDescent="0.25">
      <c r="A59" s="4" t="s">
        <v>12</v>
      </c>
      <c r="B59" s="37">
        <v>0</v>
      </c>
      <c r="C59" s="8" t="s">
        <v>9</v>
      </c>
      <c r="D59" s="25">
        <v>171.21</v>
      </c>
      <c r="E59" s="15">
        <f t="shared" si="2"/>
        <v>0</v>
      </c>
    </row>
    <row r="60" spans="1:5" x14ac:dyDescent="0.25">
      <c r="A60" s="4" t="s">
        <v>13</v>
      </c>
      <c r="B60" s="37">
        <v>0</v>
      </c>
      <c r="C60" s="8" t="s">
        <v>9</v>
      </c>
      <c r="D60" s="25">
        <v>206.88</v>
      </c>
      <c r="E60" s="15">
        <f t="shared" si="2"/>
        <v>0</v>
      </c>
    </row>
    <row r="61" spans="1:5" x14ac:dyDescent="0.25">
      <c r="A61" s="4" t="s">
        <v>14</v>
      </c>
      <c r="B61" s="37">
        <v>0</v>
      </c>
      <c r="C61" s="8" t="s">
        <v>9</v>
      </c>
      <c r="D61" s="25">
        <v>235.43</v>
      </c>
      <c r="E61" s="15">
        <f t="shared" si="2"/>
        <v>0</v>
      </c>
    </row>
    <row r="62" spans="1:5" x14ac:dyDescent="0.25">
      <c r="A62" s="4" t="s">
        <v>15</v>
      </c>
      <c r="B62" s="37">
        <v>0</v>
      </c>
      <c r="C62" s="8" t="s">
        <v>9</v>
      </c>
      <c r="D62" s="25">
        <v>249.68</v>
      </c>
      <c r="E62" s="15">
        <f t="shared" si="2"/>
        <v>0</v>
      </c>
    </row>
    <row r="63" spans="1:5" x14ac:dyDescent="0.25">
      <c r="A63" s="4" t="s">
        <v>16</v>
      </c>
      <c r="B63" s="37">
        <v>0</v>
      </c>
      <c r="C63" s="8" t="s">
        <v>9</v>
      </c>
      <c r="D63" s="25">
        <v>285.33999999999997</v>
      </c>
      <c r="E63" s="15">
        <f t="shared" si="2"/>
        <v>0</v>
      </c>
    </row>
    <row r="64" spans="1:5" x14ac:dyDescent="0.25">
      <c r="A64" s="4" t="s">
        <v>17</v>
      </c>
      <c r="B64" s="37">
        <v>0</v>
      </c>
      <c r="C64" s="8" t="s">
        <v>9</v>
      </c>
      <c r="D64" s="25">
        <v>363.82</v>
      </c>
      <c r="E64" s="15">
        <f t="shared" si="2"/>
        <v>0</v>
      </c>
    </row>
    <row r="65" spans="1:5" x14ac:dyDescent="0.25">
      <c r="A65" s="4" t="s">
        <v>18</v>
      </c>
      <c r="B65" s="37">
        <v>0</v>
      </c>
      <c r="C65" s="8" t="s">
        <v>9</v>
      </c>
      <c r="D65" s="25">
        <v>413.75</v>
      </c>
      <c r="E65" s="15">
        <f t="shared" si="2"/>
        <v>0</v>
      </c>
    </row>
    <row r="66" spans="1:5" x14ac:dyDescent="0.25">
      <c r="A66" s="40" t="s">
        <v>150</v>
      </c>
      <c r="B66" s="37"/>
      <c r="C66" s="8"/>
      <c r="D66" s="25"/>
      <c r="E66" s="15"/>
    </row>
    <row r="67" spans="1:5" x14ac:dyDescent="0.25">
      <c r="A67" s="4" t="s">
        <v>91</v>
      </c>
      <c r="B67" s="38">
        <v>0</v>
      </c>
      <c r="C67" s="8" t="s">
        <v>9</v>
      </c>
      <c r="D67" s="51">
        <v>28.54</v>
      </c>
      <c r="E67" s="15">
        <f t="shared" si="2"/>
        <v>0</v>
      </c>
    </row>
    <row r="68" spans="1:5" x14ac:dyDescent="0.25">
      <c r="A68" s="4" t="s">
        <v>109</v>
      </c>
      <c r="B68" s="38">
        <v>0</v>
      </c>
      <c r="C68" s="8" t="s">
        <v>9</v>
      </c>
      <c r="D68" s="51">
        <v>49.94</v>
      </c>
      <c r="E68" s="15">
        <f t="shared" si="2"/>
        <v>0</v>
      </c>
    </row>
    <row r="69" spans="1:5" x14ac:dyDescent="0.25">
      <c r="A69" s="4" t="s">
        <v>10</v>
      </c>
      <c r="B69" s="38">
        <v>0</v>
      </c>
      <c r="C69" s="8" t="s">
        <v>9</v>
      </c>
      <c r="D69" s="51">
        <v>92.74</v>
      </c>
      <c r="E69" s="15">
        <f t="shared" si="2"/>
        <v>0</v>
      </c>
    </row>
    <row r="70" spans="1:5" x14ac:dyDescent="0.25">
      <c r="A70" s="4" t="s">
        <v>11</v>
      </c>
      <c r="B70" s="38">
        <v>0</v>
      </c>
      <c r="C70" s="8" t="s">
        <v>9</v>
      </c>
      <c r="D70" s="51">
        <v>114.14</v>
      </c>
      <c r="E70" s="15">
        <f t="shared" si="2"/>
        <v>0</v>
      </c>
    </row>
    <row r="71" spans="1:5" x14ac:dyDescent="0.25">
      <c r="A71" s="4" t="s">
        <v>12</v>
      </c>
      <c r="B71" s="38">
        <v>0</v>
      </c>
      <c r="C71" s="8" t="s">
        <v>9</v>
      </c>
      <c r="D71" s="51">
        <v>128.41</v>
      </c>
      <c r="E71" s="15">
        <f t="shared" si="2"/>
        <v>0</v>
      </c>
    </row>
    <row r="72" spans="1:5" x14ac:dyDescent="0.25">
      <c r="A72" s="4" t="s">
        <v>13</v>
      </c>
      <c r="B72" s="38">
        <v>0</v>
      </c>
      <c r="C72" s="8" t="s">
        <v>9</v>
      </c>
      <c r="D72" s="51">
        <v>199.75</v>
      </c>
      <c r="E72" s="15">
        <f t="shared" si="2"/>
        <v>0</v>
      </c>
    </row>
    <row r="73" spans="1:5" x14ac:dyDescent="0.25">
      <c r="A73" s="4" t="s">
        <v>14</v>
      </c>
      <c r="B73" s="37">
        <v>0</v>
      </c>
      <c r="C73" s="8" t="s">
        <v>9</v>
      </c>
      <c r="D73" s="51">
        <v>228.28</v>
      </c>
      <c r="E73" s="15">
        <f t="shared" si="2"/>
        <v>0</v>
      </c>
    </row>
    <row r="74" spans="1:5" x14ac:dyDescent="0.25">
      <c r="A74" s="40" t="s">
        <v>110</v>
      </c>
      <c r="B74" s="37"/>
      <c r="C74" s="8"/>
      <c r="D74" s="25"/>
      <c r="E74" s="15"/>
    </row>
    <row r="75" spans="1:5" x14ac:dyDescent="0.25">
      <c r="A75" s="4" t="s">
        <v>111</v>
      </c>
      <c r="B75" s="38">
        <v>0</v>
      </c>
      <c r="C75" s="8" t="s">
        <v>19</v>
      </c>
      <c r="D75" s="25">
        <v>7844.16</v>
      </c>
      <c r="E75" s="15">
        <f t="shared" si="2"/>
        <v>0</v>
      </c>
    </row>
    <row r="76" spans="1:5" x14ac:dyDescent="0.25">
      <c r="A76" s="4" t="s">
        <v>112</v>
      </c>
      <c r="B76" s="38">
        <v>0</v>
      </c>
      <c r="C76" s="8" t="s">
        <v>19</v>
      </c>
      <c r="D76" s="25">
        <v>7844.16</v>
      </c>
      <c r="E76" s="15">
        <f t="shared" si="2"/>
        <v>0</v>
      </c>
    </row>
    <row r="77" spans="1:5" x14ac:dyDescent="0.25">
      <c r="A77" s="4" t="s">
        <v>113</v>
      </c>
      <c r="B77" s="38">
        <v>0</v>
      </c>
      <c r="C77" s="8" t="s">
        <v>19</v>
      </c>
      <c r="D77" s="25">
        <v>8628.8799999999992</v>
      </c>
      <c r="E77" s="15">
        <f t="shared" si="2"/>
        <v>0</v>
      </c>
    </row>
    <row r="78" spans="1:5" x14ac:dyDescent="0.25">
      <c r="A78" s="4" t="s">
        <v>114</v>
      </c>
      <c r="B78" s="38">
        <v>0</v>
      </c>
      <c r="C78" s="8" t="s">
        <v>19</v>
      </c>
      <c r="D78" s="25">
        <v>3566.82</v>
      </c>
      <c r="E78" s="15">
        <f t="shared" si="2"/>
        <v>0</v>
      </c>
    </row>
    <row r="79" spans="1:5" x14ac:dyDescent="0.25">
      <c r="A79" s="4" t="s">
        <v>151</v>
      </c>
      <c r="B79" s="38">
        <v>0</v>
      </c>
      <c r="C79" s="8" t="s">
        <v>19</v>
      </c>
      <c r="D79" s="25">
        <v>713.35</v>
      </c>
      <c r="E79" s="15">
        <f t="shared" si="2"/>
        <v>0</v>
      </c>
    </row>
    <row r="80" spans="1:5" x14ac:dyDescent="0.25">
      <c r="A80" s="40" t="s">
        <v>115</v>
      </c>
      <c r="B80" s="37"/>
      <c r="C80" s="8"/>
      <c r="D80" s="25"/>
      <c r="E80" s="15"/>
    </row>
    <row r="81" spans="1:5" x14ac:dyDescent="0.25">
      <c r="A81" s="4" t="s">
        <v>116</v>
      </c>
      <c r="B81" s="37">
        <v>0</v>
      </c>
      <c r="C81" s="8" t="s">
        <v>19</v>
      </c>
      <c r="D81" s="25">
        <v>856.04</v>
      </c>
      <c r="E81" s="15">
        <f t="shared" si="2"/>
        <v>0</v>
      </c>
    </row>
    <row r="82" spans="1:5" x14ac:dyDescent="0.25">
      <c r="A82" s="4" t="s">
        <v>117</v>
      </c>
      <c r="B82" s="37">
        <v>0</v>
      </c>
      <c r="C82" s="8" t="s">
        <v>19</v>
      </c>
      <c r="D82" s="25">
        <v>926.48</v>
      </c>
      <c r="E82" s="15">
        <f t="shared" si="2"/>
        <v>0</v>
      </c>
    </row>
    <row r="83" spans="1:5" ht="13.8" x14ac:dyDescent="0.25">
      <c r="A83" s="41" t="s">
        <v>152</v>
      </c>
      <c r="B83" s="38">
        <v>0</v>
      </c>
      <c r="C83" s="8" t="s">
        <v>9</v>
      </c>
      <c r="D83" s="25">
        <v>1462.42</v>
      </c>
      <c r="E83" s="15">
        <f t="shared" si="2"/>
        <v>0</v>
      </c>
    </row>
    <row r="84" spans="1:5" x14ac:dyDescent="0.25">
      <c r="A84" s="4" t="s">
        <v>147</v>
      </c>
      <c r="B84" s="38">
        <v>0</v>
      </c>
      <c r="C84" s="8" t="s">
        <v>9</v>
      </c>
      <c r="D84" s="25">
        <v>35.68</v>
      </c>
      <c r="E84" s="15">
        <f t="shared" si="2"/>
        <v>0</v>
      </c>
    </row>
    <row r="85" spans="1:5" x14ac:dyDescent="0.25">
      <c r="A85" s="4" t="s">
        <v>118</v>
      </c>
      <c r="B85" s="38">
        <v>0</v>
      </c>
      <c r="C85" s="8" t="s">
        <v>124</v>
      </c>
      <c r="D85" s="25">
        <v>42801.95</v>
      </c>
      <c r="E85" s="15">
        <f t="shared" si="2"/>
        <v>0</v>
      </c>
    </row>
    <row r="86" spans="1:5" x14ac:dyDescent="0.25">
      <c r="A86" s="40" t="s">
        <v>119</v>
      </c>
      <c r="B86" s="37"/>
      <c r="C86" s="8"/>
      <c r="D86" s="25"/>
      <c r="E86" s="15"/>
    </row>
    <row r="87" spans="1:5" x14ac:dyDescent="0.25">
      <c r="A87" s="4" t="s">
        <v>120</v>
      </c>
      <c r="B87" s="38">
        <v>0</v>
      </c>
      <c r="C87" s="8" t="s">
        <v>19</v>
      </c>
      <c r="D87" s="24">
        <v>5350.24</v>
      </c>
      <c r="E87" s="15">
        <f t="shared" si="2"/>
        <v>0</v>
      </c>
    </row>
    <row r="88" spans="1:5" x14ac:dyDescent="0.25">
      <c r="A88" s="4" t="s">
        <v>121</v>
      </c>
      <c r="B88" s="38">
        <v>0</v>
      </c>
      <c r="C88" s="8" t="s">
        <v>19</v>
      </c>
      <c r="D88" s="25">
        <v>10201.129999999999</v>
      </c>
      <c r="E88" s="15">
        <f t="shared" si="2"/>
        <v>0</v>
      </c>
    </row>
    <row r="89" spans="1:5" x14ac:dyDescent="0.25">
      <c r="A89" s="4" t="s">
        <v>122</v>
      </c>
      <c r="B89" s="38">
        <v>0</v>
      </c>
      <c r="C89" s="8" t="s">
        <v>19</v>
      </c>
      <c r="D89" s="25">
        <v>7704.35</v>
      </c>
      <c r="E89" s="15">
        <f t="shared" si="2"/>
        <v>0</v>
      </c>
    </row>
    <row r="90" spans="1:5" x14ac:dyDescent="0.25">
      <c r="A90" s="4" t="s">
        <v>123</v>
      </c>
      <c r="B90" s="38">
        <v>0</v>
      </c>
      <c r="C90" s="8" t="s">
        <v>19</v>
      </c>
      <c r="D90" s="25">
        <v>11413.85</v>
      </c>
      <c r="E90" s="15">
        <f t="shared" si="2"/>
        <v>0</v>
      </c>
    </row>
    <row r="91" spans="1:5" x14ac:dyDescent="0.25">
      <c r="A91" s="4" t="s">
        <v>153</v>
      </c>
      <c r="B91" s="37">
        <v>0</v>
      </c>
      <c r="C91" s="8" t="s">
        <v>19</v>
      </c>
      <c r="D91" s="25">
        <v>2782.12</v>
      </c>
      <c r="E91" s="15">
        <f t="shared" si="2"/>
        <v>0</v>
      </c>
    </row>
    <row r="92" spans="1:5" x14ac:dyDescent="0.25">
      <c r="A92" s="4" t="s">
        <v>154</v>
      </c>
      <c r="B92" s="37">
        <v>0</v>
      </c>
      <c r="C92" s="8" t="s">
        <v>19</v>
      </c>
      <c r="D92" s="25">
        <v>3566.82</v>
      </c>
      <c r="E92" s="15">
        <f t="shared" si="2"/>
        <v>0</v>
      </c>
    </row>
    <row r="93" spans="1:5" x14ac:dyDescent="0.25">
      <c r="A93" s="40" t="s">
        <v>169</v>
      </c>
      <c r="B93" s="37"/>
      <c r="C93" s="8"/>
      <c r="D93" s="25"/>
      <c r="E93" s="15"/>
    </row>
    <row r="94" spans="1:5" ht="15" customHeight="1" x14ac:dyDescent="0.25">
      <c r="A94" s="4" t="s">
        <v>155</v>
      </c>
      <c r="B94" s="38">
        <v>0</v>
      </c>
      <c r="C94" s="8" t="s">
        <v>7</v>
      </c>
      <c r="D94" s="25">
        <v>214.01</v>
      </c>
      <c r="E94" s="15">
        <f t="shared" si="2"/>
        <v>0</v>
      </c>
    </row>
    <row r="95" spans="1:5" x14ac:dyDescent="0.25">
      <c r="A95" s="4" t="s">
        <v>156</v>
      </c>
      <c r="B95" s="38">
        <v>0</v>
      </c>
      <c r="C95" s="8" t="s">
        <v>7</v>
      </c>
      <c r="D95" s="25">
        <v>228.28</v>
      </c>
      <c r="E95" s="15">
        <f t="shared" si="2"/>
        <v>0</v>
      </c>
    </row>
    <row r="96" spans="1:5" x14ac:dyDescent="0.25">
      <c r="A96" s="4" t="s">
        <v>157</v>
      </c>
      <c r="B96" s="38">
        <v>0</v>
      </c>
      <c r="C96" s="8" t="s">
        <v>7</v>
      </c>
      <c r="D96" s="25">
        <v>242.54</v>
      </c>
      <c r="E96" s="15">
        <f t="shared" si="2"/>
        <v>0</v>
      </c>
    </row>
    <row r="97" spans="1:5" x14ac:dyDescent="0.25">
      <c r="A97" s="4" t="s">
        <v>158</v>
      </c>
      <c r="B97" s="38">
        <v>0</v>
      </c>
      <c r="C97" s="8" t="s">
        <v>7</v>
      </c>
      <c r="D97" s="25">
        <v>256.8</v>
      </c>
      <c r="E97" s="15">
        <f t="shared" si="2"/>
        <v>0</v>
      </c>
    </row>
    <row r="98" spans="1:5" x14ac:dyDescent="0.25">
      <c r="A98" s="4" t="s">
        <v>159</v>
      </c>
      <c r="B98" s="38">
        <v>0</v>
      </c>
      <c r="C98" s="8" t="s">
        <v>7</v>
      </c>
      <c r="D98" s="25">
        <v>285.33999999999997</v>
      </c>
      <c r="E98" s="15">
        <f t="shared" si="2"/>
        <v>0</v>
      </c>
    </row>
    <row r="99" spans="1:5" x14ac:dyDescent="0.25">
      <c r="B99" s="37"/>
      <c r="C99" s="8"/>
      <c r="D99" s="29"/>
      <c r="E99" s="15"/>
    </row>
    <row r="100" spans="1:5" ht="13.8" thickBot="1" x14ac:dyDescent="0.3">
      <c r="A100" s="7"/>
      <c r="B100" s="37"/>
      <c r="C100" s="8"/>
      <c r="D100" s="28"/>
      <c r="E100" s="15"/>
    </row>
    <row r="101" spans="1:5" ht="13.8" thickTop="1" x14ac:dyDescent="0.25">
      <c r="B101" s="37"/>
      <c r="C101" s="8"/>
      <c r="D101" s="28"/>
      <c r="E101" s="15"/>
    </row>
    <row r="102" spans="1:5" x14ac:dyDescent="0.25">
      <c r="A102" s="21" t="s">
        <v>126</v>
      </c>
      <c r="B102" s="37"/>
      <c r="C102" s="8"/>
      <c r="D102" s="28"/>
      <c r="E102" s="15"/>
    </row>
    <row r="103" spans="1:5" x14ac:dyDescent="0.25">
      <c r="A103" s="9" t="s">
        <v>170</v>
      </c>
      <c r="B103" s="37">
        <v>0</v>
      </c>
      <c r="C103" s="8" t="s">
        <v>21</v>
      </c>
      <c r="D103" s="28">
        <v>391.98</v>
      </c>
      <c r="E103" s="15">
        <f t="shared" ref="E103:E125" si="3">B103*D103</f>
        <v>0</v>
      </c>
    </row>
    <row r="104" spans="1:5" x14ac:dyDescent="0.25">
      <c r="A104" s="9" t="s">
        <v>177</v>
      </c>
      <c r="B104" s="37">
        <v>0</v>
      </c>
      <c r="C104" s="8" t="s">
        <v>21</v>
      </c>
      <c r="D104" s="28">
        <v>356.34</v>
      </c>
      <c r="E104" s="15">
        <f t="shared" si="3"/>
        <v>0</v>
      </c>
    </row>
    <row r="105" spans="1:5" x14ac:dyDescent="0.25">
      <c r="A105" s="9" t="s">
        <v>171</v>
      </c>
      <c r="B105" s="37">
        <v>0</v>
      </c>
      <c r="C105" s="8" t="s">
        <v>19</v>
      </c>
      <c r="D105" s="28">
        <v>52453.42</v>
      </c>
      <c r="E105" s="15">
        <f t="shared" si="3"/>
        <v>0</v>
      </c>
    </row>
    <row r="106" spans="1:5" x14ac:dyDescent="0.25">
      <c r="A106" s="9" t="s">
        <v>172</v>
      </c>
      <c r="B106" s="37">
        <v>0</v>
      </c>
      <c r="C106" s="8" t="s">
        <v>7</v>
      </c>
      <c r="D106" s="28">
        <v>44.19</v>
      </c>
      <c r="E106" s="15">
        <f t="shared" si="3"/>
        <v>0</v>
      </c>
    </row>
    <row r="107" spans="1:5" x14ac:dyDescent="0.25">
      <c r="A107" s="20" t="s">
        <v>160</v>
      </c>
      <c r="B107" s="37"/>
      <c r="C107" s="8"/>
      <c r="D107" s="28"/>
      <c r="E107" s="15"/>
    </row>
    <row r="108" spans="1:5" x14ac:dyDescent="0.25">
      <c r="A108" s="9" t="s">
        <v>127</v>
      </c>
      <c r="B108" s="37">
        <v>0</v>
      </c>
      <c r="C108" s="8" t="s">
        <v>9</v>
      </c>
      <c r="D108" s="28">
        <v>17.82</v>
      </c>
      <c r="E108" s="15">
        <f t="shared" si="3"/>
        <v>0</v>
      </c>
    </row>
    <row r="109" spans="1:5" x14ac:dyDescent="0.25">
      <c r="A109" s="9" t="s">
        <v>128</v>
      </c>
      <c r="B109" s="37">
        <v>0</v>
      </c>
      <c r="C109" s="8" t="s">
        <v>9</v>
      </c>
      <c r="D109" s="28">
        <v>19.95</v>
      </c>
      <c r="E109" s="15">
        <f t="shared" si="3"/>
        <v>0</v>
      </c>
    </row>
    <row r="110" spans="1:5" x14ac:dyDescent="0.25">
      <c r="A110" s="9" t="s">
        <v>129</v>
      </c>
      <c r="B110" s="37">
        <v>0</v>
      </c>
      <c r="C110" s="8" t="s">
        <v>9</v>
      </c>
      <c r="D110" s="28">
        <v>22.81</v>
      </c>
      <c r="E110" s="15">
        <f t="shared" si="3"/>
        <v>0</v>
      </c>
    </row>
    <row r="111" spans="1:5" x14ac:dyDescent="0.25">
      <c r="A111" s="9" t="s">
        <v>161</v>
      </c>
      <c r="B111" s="38">
        <v>0</v>
      </c>
      <c r="C111" s="8" t="s">
        <v>9</v>
      </c>
      <c r="D111" s="28">
        <v>42.8</v>
      </c>
      <c r="E111" s="15">
        <f t="shared" si="3"/>
        <v>0</v>
      </c>
    </row>
    <row r="112" spans="1:5" x14ac:dyDescent="0.25">
      <c r="A112" s="9" t="s">
        <v>162</v>
      </c>
      <c r="B112" s="38">
        <v>0</v>
      </c>
      <c r="C112" s="8" t="s">
        <v>19</v>
      </c>
      <c r="D112" s="28">
        <v>342.43</v>
      </c>
      <c r="E112" s="15">
        <f t="shared" si="3"/>
        <v>0</v>
      </c>
    </row>
    <row r="113" spans="1:5" x14ac:dyDescent="0.25">
      <c r="A113" s="9" t="s">
        <v>163</v>
      </c>
      <c r="B113" s="38">
        <v>0</v>
      </c>
      <c r="C113" s="8" t="s">
        <v>19</v>
      </c>
      <c r="D113" s="28">
        <v>642.03</v>
      </c>
      <c r="E113" s="15">
        <f t="shared" si="3"/>
        <v>0</v>
      </c>
    </row>
    <row r="114" spans="1:5" x14ac:dyDescent="0.25">
      <c r="A114" s="9" t="s">
        <v>164</v>
      </c>
      <c r="B114" s="38">
        <v>0</v>
      </c>
      <c r="C114" s="8" t="s">
        <v>19</v>
      </c>
      <c r="D114" s="28">
        <v>77.650000000000006</v>
      </c>
      <c r="E114" s="15">
        <f t="shared" si="3"/>
        <v>0</v>
      </c>
    </row>
    <row r="115" spans="1:5" x14ac:dyDescent="0.25">
      <c r="A115" s="9" t="s">
        <v>165</v>
      </c>
      <c r="B115" s="38">
        <v>0</v>
      </c>
      <c r="C115" s="8" t="s">
        <v>9</v>
      </c>
      <c r="D115" s="28">
        <v>5.7</v>
      </c>
      <c r="E115" s="15">
        <f t="shared" si="3"/>
        <v>0</v>
      </c>
    </row>
    <row r="116" spans="1:5" x14ac:dyDescent="0.25">
      <c r="A116" s="20" t="s">
        <v>130</v>
      </c>
      <c r="B116" s="37"/>
      <c r="C116" s="8"/>
      <c r="D116" s="28"/>
      <c r="E116" s="15"/>
    </row>
    <row r="117" spans="1:5" x14ac:dyDescent="0.25">
      <c r="A117" s="9" t="s">
        <v>131</v>
      </c>
      <c r="B117" s="37">
        <v>0</v>
      </c>
      <c r="C117" s="8" t="s">
        <v>9</v>
      </c>
      <c r="D117" s="28">
        <v>15.96</v>
      </c>
      <c r="E117" s="15">
        <f t="shared" si="3"/>
        <v>0</v>
      </c>
    </row>
    <row r="118" spans="1:5" x14ac:dyDescent="0.25">
      <c r="A118" s="9" t="s">
        <v>132</v>
      </c>
      <c r="B118" s="37">
        <v>0</v>
      </c>
      <c r="C118" s="8" t="s">
        <v>9</v>
      </c>
      <c r="D118" s="28">
        <v>24.82</v>
      </c>
      <c r="E118" s="15">
        <f t="shared" si="3"/>
        <v>0</v>
      </c>
    </row>
    <row r="119" spans="1:5" x14ac:dyDescent="0.25">
      <c r="A119" s="9" t="s">
        <v>133</v>
      </c>
      <c r="B119" s="37">
        <v>0</v>
      </c>
      <c r="C119" s="8" t="s">
        <v>9</v>
      </c>
      <c r="D119" s="28">
        <v>35.68</v>
      </c>
      <c r="E119" s="15">
        <f t="shared" si="3"/>
        <v>0</v>
      </c>
    </row>
    <row r="120" spans="1:5" ht="15" customHeight="1" x14ac:dyDescent="0.25">
      <c r="A120" s="9" t="s">
        <v>166</v>
      </c>
      <c r="B120" s="37">
        <v>0</v>
      </c>
      <c r="C120" s="8" t="s">
        <v>19</v>
      </c>
      <c r="D120" s="28">
        <v>1141.3800000000001</v>
      </c>
      <c r="E120" s="15">
        <f t="shared" si="3"/>
        <v>0</v>
      </c>
    </row>
    <row r="121" spans="1:5" ht="15" customHeight="1" x14ac:dyDescent="0.25">
      <c r="A121" s="20" t="s">
        <v>125</v>
      </c>
      <c r="B121" s="37"/>
      <c r="C121" s="8"/>
      <c r="D121" s="28"/>
      <c r="E121" s="15"/>
    </row>
    <row r="122" spans="1:5" x14ac:dyDescent="0.25">
      <c r="A122" s="4" t="s">
        <v>20</v>
      </c>
      <c r="B122" s="38">
        <v>0</v>
      </c>
      <c r="C122" s="8" t="s">
        <v>21</v>
      </c>
      <c r="D122" s="25">
        <v>64.22</v>
      </c>
      <c r="E122" s="15">
        <f t="shared" si="3"/>
        <v>0</v>
      </c>
    </row>
    <row r="123" spans="1:5" x14ac:dyDescent="0.25">
      <c r="A123" s="4" t="s">
        <v>22</v>
      </c>
      <c r="B123" s="38">
        <v>0</v>
      </c>
      <c r="C123" s="8" t="s">
        <v>7</v>
      </c>
      <c r="D123" s="25">
        <v>963.05</v>
      </c>
      <c r="E123" s="15">
        <f t="shared" si="3"/>
        <v>0</v>
      </c>
    </row>
    <row r="124" spans="1:5" x14ac:dyDescent="0.25">
      <c r="A124" s="4" t="s">
        <v>134</v>
      </c>
      <c r="B124" s="38">
        <v>0</v>
      </c>
      <c r="C124" s="8" t="s">
        <v>21</v>
      </c>
      <c r="D124" s="28">
        <v>42.8</v>
      </c>
      <c r="E124" s="15">
        <f t="shared" si="3"/>
        <v>0</v>
      </c>
    </row>
    <row r="125" spans="1:5" x14ac:dyDescent="0.25">
      <c r="A125" s="9" t="s">
        <v>135</v>
      </c>
      <c r="B125" s="38">
        <v>0</v>
      </c>
      <c r="C125" s="8" t="s">
        <v>21</v>
      </c>
      <c r="D125" s="28">
        <v>57.08</v>
      </c>
      <c r="E125" s="15">
        <f t="shared" si="3"/>
        <v>0</v>
      </c>
    </row>
    <row r="126" spans="1:5" ht="13.8" thickBot="1" x14ac:dyDescent="0.3">
      <c r="A126" s="7"/>
      <c r="B126" s="37"/>
      <c r="C126" s="8"/>
      <c r="D126" s="28"/>
      <c r="E126" s="15"/>
    </row>
    <row r="127" spans="1:5" ht="13.8" thickTop="1" x14ac:dyDescent="0.25">
      <c r="B127" s="39"/>
      <c r="C127" s="8"/>
      <c r="D127" s="29"/>
      <c r="E127" s="15"/>
    </row>
    <row r="128" spans="1:5" x14ac:dyDescent="0.25">
      <c r="A128" s="21" t="s">
        <v>148</v>
      </c>
      <c r="B128" s="39"/>
      <c r="C128" s="8"/>
      <c r="D128" s="29"/>
      <c r="E128" s="15"/>
    </row>
    <row r="129" spans="1:5" x14ac:dyDescent="0.25">
      <c r="A129" s="21" t="s">
        <v>62</v>
      </c>
      <c r="B129" s="37"/>
      <c r="C129" s="8"/>
      <c r="D129" s="25"/>
      <c r="E129" s="15"/>
    </row>
    <row r="130" spans="1:5" x14ac:dyDescent="0.25">
      <c r="A130" s="20" t="s">
        <v>63</v>
      </c>
      <c r="B130" s="37"/>
      <c r="C130" s="8"/>
      <c r="D130" s="25"/>
      <c r="E130" s="15"/>
    </row>
    <row r="131" spans="1:5" x14ac:dyDescent="0.25">
      <c r="A131" s="9" t="s">
        <v>93</v>
      </c>
      <c r="B131" s="37">
        <v>0</v>
      </c>
      <c r="C131" s="8" t="s">
        <v>19</v>
      </c>
      <c r="D131" s="25">
        <v>8.57</v>
      </c>
      <c r="E131" s="15">
        <f>B131*D131</f>
        <v>0</v>
      </c>
    </row>
    <row r="132" spans="1:5" x14ac:dyDescent="0.25">
      <c r="A132" s="9" t="s">
        <v>94</v>
      </c>
      <c r="B132" s="37">
        <v>0</v>
      </c>
      <c r="C132" s="8" t="s">
        <v>19</v>
      </c>
      <c r="D132" s="29">
        <v>28.54</v>
      </c>
      <c r="E132" s="15">
        <f>B132*D132</f>
        <v>0</v>
      </c>
    </row>
    <row r="133" spans="1:5" x14ac:dyDescent="0.25">
      <c r="B133" s="37"/>
      <c r="C133" s="8"/>
      <c r="D133" s="25"/>
      <c r="E133" s="15"/>
    </row>
    <row r="134" spans="1:5" x14ac:dyDescent="0.25">
      <c r="A134" s="9" t="s">
        <v>64</v>
      </c>
      <c r="B134" s="37">
        <v>0</v>
      </c>
      <c r="C134" s="8" t="s">
        <v>21</v>
      </c>
      <c r="D134" s="29">
        <v>0.68</v>
      </c>
      <c r="E134" s="15">
        <f>B134*D134</f>
        <v>0</v>
      </c>
    </row>
    <row r="135" spans="1:5" x14ac:dyDescent="0.25">
      <c r="A135" s="9" t="s">
        <v>65</v>
      </c>
      <c r="B135" s="37">
        <v>0</v>
      </c>
      <c r="C135" s="8" t="s">
        <v>21</v>
      </c>
      <c r="D135" s="28">
        <v>1.1299999999999999</v>
      </c>
      <c r="E135" s="15">
        <f>B135*D135</f>
        <v>0</v>
      </c>
    </row>
    <row r="136" spans="1:5" x14ac:dyDescent="0.25">
      <c r="A136" s="4" t="s">
        <v>66</v>
      </c>
      <c r="B136" s="37"/>
      <c r="C136" s="8"/>
      <c r="D136" s="25"/>
      <c r="E136" s="15"/>
    </row>
    <row r="137" spans="1:5" x14ac:dyDescent="0.25">
      <c r="A137" s="4" t="s">
        <v>67</v>
      </c>
      <c r="B137" s="37">
        <v>0</v>
      </c>
      <c r="C137" s="8" t="s">
        <v>21</v>
      </c>
      <c r="D137" s="25">
        <v>0.18</v>
      </c>
      <c r="E137" s="15">
        <f>B137*D137</f>
        <v>0</v>
      </c>
    </row>
    <row r="138" spans="1:5" x14ac:dyDescent="0.25">
      <c r="A138" s="4"/>
      <c r="B138" s="37"/>
      <c r="C138" s="8"/>
      <c r="D138" s="25"/>
      <c r="E138" s="15"/>
    </row>
    <row r="139" spans="1:5" x14ac:dyDescent="0.25">
      <c r="A139" s="40" t="s">
        <v>68</v>
      </c>
      <c r="B139" s="37"/>
      <c r="C139" s="8"/>
      <c r="D139" s="25"/>
      <c r="E139" s="15"/>
    </row>
    <row r="140" spans="1:5" x14ac:dyDescent="0.25">
      <c r="A140" s="4" t="s">
        <v>94</v>
      </c>
      <c r="B140" s="37">
        <v>0</v>
      </c>
      <c r="C140" s="8" t="s">
        <v>19</v>
      </c>
      <c r="D140" s="25">
        <v>21.42</v>
      </c>
      <c r="E140" s="15">
        <f>B140*D140</f>
        <v>0</v>
      </c>
    </row>
    <row r="141" spans="1:5" ht="15" customHeight="1" x14ac:dyDescent="0.25">
      <c r="A141" s="4" t="s">
        <v>95</v>
      </c>
      <c r="B141" s="37">
        <v>0</v>
      </c>
      <c r="C141" s="8" t="s">
        <v>19</v>
      </c>
      <c r="D141" s="25">
        <v>121.27</v>
      </c>
      <c r="E141" s="15">
        <f>B141*D141</f>
        <v>0</v>
      </c>
    </row>
    <row r="142" spans="1:5" x14ac:dyDescent="0.25">
      <c r="A142" s="4" t="s">
        <v>96</v>
      </c>
      <c r="B142" s="37">
        <v>0</v>
      </c>
      <c r="C142" s="8" t="s">
        <v>19</v>
      </c>
      <c r="D142" s="25">
        <v>356.69</v>
      </c>
      <c r="E142" s="15">
        <f>B142*D142</f>
        <v>0</v>
      </c>
    </row>
    <row r="143" spans="1:5" x14ac:dyDescent="0.25">
      <c r="A143" s="4" t="s">
        <v>97</v>
      </c>
      <c r="B143" s="37">
        <v>0</v>
      </c>
      <c r="C143" s="8" t="s">
        <v>19</v>
      </c>
      <c r="D143" s="25">
        <v>499.35</v>
      </c>
      <c r="E143" s="15">
        <f>B143*D143</f>
        <v>0</v>
      </c>
    </row>
    <row r="144" spans="1:5" x14ac:dyDescent="0.25">
      <c r="A144" s="4" t="s">
        <v>98</v>
      </c>
      <c r="B144" s="37">
        <v>0</v>
      </c>
      <c r="C144" s="8" t="s">
        <v>19</v>
      </c>
      <c r="D144" s="25">
        <v>927.37</v>
      </c>
      <c r="E144" s="15">
        <f>B144*D144</f>
        <v>0</v>
      </c>
    </row>
    <row r="145" spans="1:9" x14ac:dyDescent="0.25">
      <c r="A145" s="4"/>
      <c r="B145" s="37"/>
      <c r="C145" s="8"/>
      <c r="D145" s="25"/>
      <c r="E145" s="15"/>
    </row>
    <row r="146" spans="1:9" x14ac:dyDescent="0.25">
      <c r="A146" s="4" t="s">
        <v>69</v>
      </c>
      <c r="B146" s="37">
        <v>0</v>
      </c>
      <c r="C146" s="8" t="s">
        <v>19</v>
      </c>
      <c r="D146" s="25">
        <v>684.83</v>
      </c>
      <c r="E146" s="15">
        <f>B146*D146</f>
        <v>0</v>
      </c>
    </row>
    <row r="147" spans="1:9" x14ac:dyDescent="0.25">
      <c r="A147" s="4" t="s">
        <v>70</v>
      </c>
      <c r="B147" s="37">
        <v>0</v>
      </c>
      <c r="C147" s="8" t="s">
        <v>74</v>
      </c>
      <c r="D147" s="25">
        <v>285.33999999999997</v>
      </c>
      <c r="E147" s="15">
        <f>B147*D147</f>
        <v>0</v>
      </c>
    </row>
    <row r="148" spans="1:9" ht="15" customHeight="1" x14ac:dyDescent="0.25">
      <c r="A148" s="4"/>
      <c r="B148" s="37"/>
      <c r="C148" s="8"/>
      <c r="D148" s="25"/>
      <c r="E148" s="15"/>
    </row>
    <row r="149" spans="1:9" x14ac:dyDescent="0.25">
      <c r="A149" s="22" t="s">
        <v>71</v>
      </c>
      <c r="B149" s="37"/>
      <c r="C149" s="8"/>
      <c r="D149" s="25"/>
      <c r="E149" s="15"/>
    </row>
    <row r="150" spans="1:9" x14ac:dyDescent="0.25">
      <c r="A150" s="9" t="s">
        <v>146</v>
      </c>
      <c r="B150" s="37">
        <v>0</v>
      </c>
      <c r="C150" s="8" t="s">
        <v>19</v>
      </c>
      <c r="D150" s="28">
        <v>4494.22</v>
      </c>
      <c r="E150" s="15">
        <f>B150*D150</f>
        <v>0</v>
      </c>
      <c r="F150" s="17"/>
      <c r="H150" s="17"/>
    </row>
    <row r="151" spans="1:9" x14ac:dyDescent="0.25">
      <c r="A151" s="9" t="s">
        <v>72</v>
      </c>
      <c r="B151" s="37"/>
      <c r="C151" s="8"/>
      <c r="D151" s="28"/>
      <c r="E151" s="15"/>
    </row>
    <row r="152" spans="1:9" x14ac:dyDescent="0.25">
      <c r="A152" s="9" t="s">
        <v>73</v>
      </c>
      <c r="B152" s="37">
        <v>0</v>
      </c>
      <c r="C152" s="8" t="s">
        <v>21</v>
      </c>
      <c r="D152" s="50">
        <v>0.86</v>
      </c>
      <c r="E152" s="49">
        <f>B152*D152</f>
        <v>0</v>
      </c>
      <c r="F152" s="17"/>
      <c r="H152" s="17"/>
      <c r="I152" s="17"/>
    </row>
    <row r="153" spans="1:9" x14ac:dyDescent="0.25">
      <c r="B153" s="37"/>
      <c r="C153" s="8"/>
      <c r="D153" s="28"/>
      <c r="E153" s="15"/>
    </row>
    <row r="154" spans="1:9" x14ac:dyDescent="0.25">
      <c r="B154" s="37"/>
      <c r="C154" s="8"/>
      <c r="D154" s="28"/>
      <c r="E154" s="15"/>
    </row>
    <row r="155" spans="1:9" x14ac:dyDescent="0.25">
      <c r="B155" s="8"/>
      <c r="C155" s="8"/>
      <c r="D155" s="33" t="s">
        <v>140</v>
      </c>
      <c r="E155" s="15">
        <f>SUM(E42:E153)</f>
        <v>0</v>
      </c>
    </row>
    <row r="156" spans="1:9" ht="13.8" thickBot="1" x14ac:dyDescent="0.3">
      <c r="A156" s="7"/>
      <c r="B156" s="8"/>
      <c r="C156" s="8"/>
      <c r="D156" s="33" t="s">
        <v>141</v>
      </c>
      <c r="E156" s="15">
        <f>E155*0.1+E155</f>
        <v>0</v>
      </c>
    </row>
    <row r="157" spans="1:9" ht="13.8" thickTop="1" x14ac:dyDescent="0.25">
      <c r="A157" s="21" t="s">
        <v>138</v>
      </c>
      <c r="B157" s="8"/>
      <c r="C157" s="8"/>
      <c r="D157" s="26"/>
      <c r="E157" s="15"/>
    </row>
    <row r="158" spans="1:9" x14ac:dyDescent="0.25">
      <c r="B158" s="8"/>
      <c r="C158" s="8"/>
      <c r="D158" s="26"/>
      <c r="E158" s="15"/>
    </row>
    <row r="159" spans="1:9" x14ac:dyDescent="0.25">
      <c r="A159" s="20" t="s">
        <v>52</v>
      </c>
      <c r="B159" s="19">
        <f>E37+E156</f>
        <v>0</v>
      </c>
      <c r="C159" s="8" t="s">
        <v>54</v>
      </c>
      <c r="D159" s="28">
        <f>ROUND(B159,-2)</f>
        <v>0</v>
      </c>
      <c r="E159" s="18"/>
    </row>
    <row r="160" spans="1:9" ht="15" customHeight="1" x14ac:dyDescent="0.25"/>
    <row r="161" spans="1:5" x14ac:dyDescent="0.25">
      <c r="A161" s="20" t="s">
        <v>53</v>
      </c>
      <c r="B161" s="1">
        <f>IF(B159&lt;75000,B159*0.1,(B159-75000)*0.05+7500)</f>
        <v>0</v>
      </c>
      <c r="C161" s="1" t="str">
        <f>IF(AND(B161&lt;10000,B161&gt;1000),"say","use")</f>
        <v>use</v>
      </c>
      <c r="D161" s="29">
        <f>+IF(B161&gt;10000,10000,IF(B161&lt;1000,1000,ROUND(B161,-2)))</f>
        <v>1000</v>
      </c>
    </row>
    <row r="162" spans="1:5" x14ac:dyDescent="0.25">
      <c r="A162" s="34" t="s">
        <v>143</v>
      </c>
    </row>
    <row r="163" spans="1:5" x14ac:dyDescent="0.25">
      <c r="A163" s="20" t="s">
        <v>58</v>
      </c>
      <c r="B163" s="1">
        <f>IF(B159=0,0,D159-D161)</f>
        <v>0</v>
      </c>
      <c r="C163" s="1" t="s">
        <v>54</v>
      </c>
      <c r="D163" s="24">
        <f>ROUND(B163,-2)</f>
        <v>0</v>
      </c>
    </row>
    <row r="165" spans="1:5" x14ac:dyDescent="0.25">
      <c r="A165" s="20" t="s">
        <v>144</v>
      </c>
      <c r="B165" s="1">
        <f>+IF((E156+E36)&lt;100000,(E156+E36)*0.05,(E156+E36-100000)*0.03+5000)</f>
        <v>0</v>
      </c>
      <c r="C165" s="1" t="s">
        <v>54</v>
      </c>
      <c r="D165" s="29">
        <f>ROUND(B165,-2)</f>
        <v>0</v>
      </c>
      <c r="E165" s="10"/>
    </row>
    <row r="166" spans="1:5" x14ac:dyDescent="0.25">
      <c r="A166" s="20"/>
      <c r="B166" s="1"/>
      <c r="D166" s="29"/>
      <c r="E166" s="10"/>
    </row>
    <row r="167" spans="1:5" x14ac:dyDescent="0.25">
      <c r="A167" s="20" t="s">
        <v>173</v>
      </c>
      <c r="B167" s="1">
        <f>+IF((E156+E36)&lt;50000,(E156+E36)*0.015,(E156+E36-50000)*0.01+750)</f>
        <v>0</v>
      </c>
      <c r="C167" s="1" t="s">
        <v>54</v>
      </c>
      <c r="D167" s="29">
        <f>ROUND(B167,-2)</f>
        <v>0</v>
      </c>
      <c r="E167" s="10"/>
    </row>
    <row r="168" spans="1:5" ht="13.8" thickBot="1" x14ac:dyDescent="0.3">
      <c r="A168" s="36"/>
      <c r="E168" s="10"/>
    </row>
    <row r="169" spans="1:5" ht="13.8" thickTop="1" x14ac:dyDescent="0.25">
      <c r="A169" s="21" t="s">
        <v>139</v>
      </c>
      <c r="E169" s="10"/>
    </row>
    <row r="170" spans="1:5" x14ac:dyDescent="0.25">
      <c r="A170" s="21"/>
      <c r="E170" s="10"/>
    </row>
    <row r="171" spans="1:5" x14ac:dyDescent="0.25">
      <c r="A171" s="20" t="s">
        <v>52</v>
      </c>
      <c r="B171" s="19">
        <f>E38+E156</f>
        <v>0</v>
      </c>
      <c r="C171" s="8" t="s">
        <v>54</v>
      </c>
      <c r="D171" s="28">
        <f>ROUND(B171,-2)</f>
        <v>0</v>
      </c>
      <c r="E171" s="10"/>
    </row>
    <row r="172" spans="1:5" x14ac:dyDescent="0.25">
      <c r="E172" s="10"/>
    </row>
    <row r="173" spans="1:5" x14ac:dyDescent="0.25">
      <c r="A173" s="20" t="s">
        <v>53</v>
      </c>
      <c r="B173" s="35">
        <f>D171</f>
        <v>0</v>
      </c>
      <c r="C173" s="1" t="str">
        <f>IF(AND(B173&lt;10000,B173&gt;1000),"say","use")</f>
        <v>use</v>
      </c>
      <c r="D173" s="29">
        <f>IF(B173&gt;30000,30000,IF(B173&lt;5000,5000,ROUND(B173,-2)))</f>
        <v>5000</v>
      </c>
      <c r="E173" s="10"/>
    </row>
    <row r="174" spans="1:5" x14ac:dyDescent="0.25">
      <c r="A174" s="34" t="s">
        <v>142</v>
      </c>
      <c r="E174" s="10"/>
    </row>
    <row r="175" spans="1:5" x14ac:dyDescent="0.25">
      <c r="A175" s="34"/>
      <c r="E175" s="10"/>
    </row>
    <row r="176" spans="1:5" x14ac:dyDescent="0.25">
      <c r="A176" s="20" t="s">
        <v>144</v>
      </c>
      <c r="B176" s="1">
        <f>+IF((E156+E36)&lt;100000,(E156+E36)*0.05,(E156+E36-100000)*0.03+5000)</f>
        <v>0</v>
      </c>
      <c r="C176" s="1" t="s">
        <v>54</v>
      </c>
      <c r="D176" s="29">
        <f>ROUND(B176,-2)</f>
        <v>0</v>
      </c>
      <c r="E176" s="10"/>
    </row>
    <row r="177" spans="1:10" x14ac:dyDescent="0.25">
      <c r="A177" s="20"/>
      <c r="B177" s="1"/>
      <c r="D177" s="29"/>
      <c r="E177" s="10"/>
    </row>
    <row r="178" spans="1:10" x14ac:dyDescent="0.25">
      <c r="A178" s="20" t="s">
        <v>173</v>
      </c>
      <c r="B178" s="1">
        <f>+IF((E156+E36)&lt;50000,(E156+E36)*0.015,(E156+E36-50000)*0.01+750)</f>
        <v>0</v>
      </c>
      <c r="C178" s="1" t="s">
        <v>54</v>
      </c>
      <c r="D178" s="29">
        <f>ROUND(B178,-2)</f>
        <v>0</v>
      </c>
      <c r="E178" s="10"/>
    </row>
    <row r="179" spans="1:10" x14ac:dyDescent="0.25">
      <c r="D179" s="29"/>
      <c r="E179" s="10"/>
    </row>
    <row r="181" spans="1:10" x14ac:dyDescent="0.25">
      <c r="A181" s="55" t="s">
        <v>178</v>
      </c>
      <c r="B181" s="56"/>
      <c r="C181" s="56"/>
      <c r="D181" s="57" t="s">
        <v>179</v>
      </c>
      <c r="E181" s="56"/>
    </row>
    <row r="184" spans="1:10" x14ac:dyDescent="0.25">
      <c r="A184" s="59" t="s">
        <v>182</v>
      </c>
      <c r="B184" s="45"/>
      <c r="C184" s="46"/>
      <c r="D184" s="60" t="s">
        <v>174</v>
      </c>
      <c r="F184" s="9"/>
      <c r="H184" s="1"/>
      <c r="I184" s="24"/>
      <c r="J184" s="9"/>
    </row>
    <row r="190" spans="1:10" x14ac:dyDescent="0.25">
      <c r="A190"/>
      <c r="C190"/>
      <c r="D190"/>
      <c r="E190"/>
    </row>
    <row r="191" spans="1:10" x14ac:dyDescent="0.25">
      <c r="A191" s="44"/>
      <c r="B191" s="45"/>
      <c r="C191" s="46"/>
      <c r="D191" s="52"/>
    </row>
    <row r="193" spans="2:5" x14ac:dyDescent="0.25">
      <c r="B193" s="2"/>
    </row>
    <row r="194" spans="2:5" x14ac:dyDescent="0.25">
      <c r="D194" s="30"/>
    </row>
    <row r="197" spans="2:5" x14ac:dyDescent="0.25">
      <c r="E197" s="10"/>
    </row>
    <row r="198" spans="2:5" x14ac:dyDescent="0.25">
      <c r="E198" s="10"/>
    </row>
    <row r="199" spans="2:5" x14ac:dyDescent="0.25">
      <c r="E199" s="10"/>
    </row>
    <row r="200" spans="2:5" x14ac:dyDescent="0.25">
      <c r="E200" s="10"/>
    </row>
    <row r="201" spans="2:5" x14ac:dyDescent="0.25">
      <c r="E201" s="10"/>
    </row>
    <row r="202" spans="2:5" x14ac:dyDescent="0.25">
      <c r="E202" s="10"/>
    </row>
    <row r="204" spans="2:5" x14ac:dyDescent="0.25">
      <c r="E204" s="10"/>
    </row>
    <row r="205" spans="2:5" x14ac:dyDescent="0.25">
      <c r="E205" s="10"/>
    </row>
    <row r="206" spans="2:5" x14ac:dyDescent="0.25">
      <c r="E206" s="10"/>
    </row>
  </sheetData>
  <mergeCells count="3">
    <mergeCell ref="A181:C181"/>
    <mergeCell ref="D181:E181"/>
    <mergeCell ref="A1:E1"/>
  </mergeCells>
  <phoneticPr fontId="0" type="noConversion"/>
  <pageMargins left="0.5" right="0.5" top="0.5" bottom="1" header="1" footer="0.25"/>
  <pageSetup scale="99" fitToHeight="4" orientation="portrait" horizontalDpi="4294967292" verticalDpi="4294967292" r:id="rId1"/>
  <headerFooter alignWithMargins="0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ESTIMATE</vt:lpstr>
      <vt:lpstr>ESTIMATE!Print_Area</vt:lpstr>
      <vt:lpstr>INSTRUCTIONS!Print_Area</vt:lpstr>
      <vt:lpstr>ESTIMATE!Print_Titles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Hoang, Susan</dc:creator>
  <cp:lastModifiedBy>Gibson, John</cp:lastModifiedBy>
  <cp:lastPrinted>2016-12-13T20:44:39Z</cp:lastPrinted>
  <dcterms:created xsi:type="dcterms:W3CDTF">1999-03-01T21:43:27Z</dcterms:created>
  <dcterms:modified xsi:type="dcterms:W3CDTF">2025-01-15T01:06:18Z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